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yowanpuluhulawa/Documents/"/>
    </mc:Choice>
  </mc:AlternateContent>
  <xr:revisionPtr revIDLastSave="0" documentId="13_ncr:1_{6F26AB63-92E2-4C4E-BAF9-8FDB50168B38}" xr6:coauthVersionLast="47" xr6:coauthVersionMax="47" xr10:uidLastSave="{00000000-0000-0000-0000-000000000000}"/>
  <bookViews>
    <workbookView xWindow="0" yWindow="500" windowWidth="28800" windowHeight="15800" tabRatio="679" activeTab="1" xr2:uid="{00000000-000D-0000-FFFF-FFFF00000000}"/>
  </bookViews>
  <sheets>
    <sheet name="V1" sheetId="21" state="hidden" r:id="rId1"/>
    <sheet name="KAMPUNG_KB" sheetId="25" r:id="rId2"/>
    <sheet name="V2_" sheetId="22" state="hidden" r:id="rId3"/>
    <sheet name="exc" sheetId="20" state="hidden" r:id="rId4"/>
    <sheet name="V2" sheetId="18" state="hidden" r:id="rId5"/>
    <sheet name="2023" sheetId="3" state="hidden" r:id="rId6"/>
    <sheet name="2023 alt 2" sheetId="17" state="hidden" r:id="rId7"/>
    <sheet name="2023 (2)" sheetId="14" state="hidden" r:id="rId8"/>
    <sheet name="2023 (3)" sheetId="16" state="hidden" r:id="rId9"/>
    <sheet name="2024" sheetId="7" state="hidden" r:id="rId10"/>
    <sheet name="Sheet1" sheetId="12" state="hidden" r:id="rId11"/>
    <sheet name="MM" sheetId="19" state="hidden" r:id="rId12"/>
    <sheet name="2025" sheetId="11" state="hidden" r:id="rId13"/>
    <sheet name="2026" sheetId="10" state="hidden" r:id="rId14"/>
    <sheet name="bokb 2023" sheetId="13" state="hidden" r:id="rId15"/>
  </sheets>
  <definedNames>
    <definedName name="_xlnm.Print_Area" localSheetId="1">KAMPUNG_KB!$A$1:$Q$43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1" i="25" l="1"/>
  <c r="Q37" i="25"/>
  <c r="Q32" i="25"/>
  <c r="Q25" i="25"/>
  <c r="Q20" i="25"/>
  <c r="Q15" i="25"/>
  <c r="Q8" i="25"/>
  <c r="N12" i="25" l="1"/>
  <c r="N6" i="25"/>
  <c r="N28" i="25" l="1"/>
  <c r="Q24" i="25" l="1"/>
  <c r="Q10" i="25"/>
  <c r="Q42" i="25" l="1"/>
  <c r="Q41" i="25"/>
  <c r="Q38" i="25"/>
  <c r="Q36" i="25"/>
  <c r="Q26" i="25"/>
  <c r="Q21" i="25"/>
  <c r="Q19" i="25"/>
  <c r="Q16" i="25"/>
  <c r="Q14" i="25"/>
  <c r="Q35" i="25" l="1"/>
  <c r="Q18" i="25"/>
  <c r="Q40" i="25"/>
  <c r="Q13" i="25"/>
  <c r="Q23" i="25"/>
  <c r="Q33" i="25"/>
  <c r="Q30" i="25"/>
  <c r="Q12" i="25" l="1"/>
  <c r="Q29" i="25"/>
  <c r="Q28" i="25" s="1"/>
  <c r="Q9" i="25" l="1"/>
  <c r="Q7" i="25"/>
  <c r="Q6" i="25" l="1"/>
  <c r="Q5" i="25" s="1"/>
  <c r="P28" i="25"/>
  <c r="P6" i="25"/>
  <c r="H7" i="21" l="1"/>
  <c r="H6" i="21"/>
  <c r="I6" i="21" s="1"/>
  <c r="H12" i="21"/>
  <c r="H26" i="21"/>
  <c r="I26" i="21" s="1"/>
  <c r="D29" i="21"/>
  <c r="I29" i="21" s="1"/>
  <c r="M56" i="22"/>
  <c r="L56" i="22"/>
  <c r="Q55" i="22"/>
  <c r="V55" i="22" s="1"/>
  <c r="Z55" i="22" s="1"/>
  <c r="H55" i="22"/>
  <c r="I55" i="22" s="1"/>
  <c r="Q54" i="22"/>
  <c r="V54" i="22" s="1"/>
  <c r="Z54" i="22" s="1"/>
  <c r="H54" i="22"/>
  <c r="I54" i="22" s="1"/>
  <c r="Q53" i="22"/>
  <c r="U53" i="22" s="1"/>
  <c r="H53" i="22"/>
  <c r="I53" i="22" s="1"/>
  <c r="V52" i="22"/>
  <c r="Z52" i="22" s="1"/>
  <c r="U52" i="22"/>
  <c r="Q51" i="22"/>
  <c r="V51" i="22" s="1"/>
  <c r="Z51" i="22" s="1"/>
  <c r="H51" i="22"/>
  <c r="I51" i="22" s="1"/>
  <c r="Q50" i="22"/>
  <c r="V50" i="22" s="1"/>
  <c r="Z50" i="22" s="1"/>
  <c r="H50" i="22"/>
  <c r="I50" i="22"/>
  <c r="Q49" i="22"/>
  <c r="V49" i="22" s="1"/>
  <c r="Z49" i="22" s="1"/>
  <c r="H49" i="22"/>
  <c r="I49" i="22" s="1"/>
  <c r="Q48" i="22"/>
  <c r="H48" i="22"/>
  <c r="I48" i="22" s="1"/>
  <c r="Q47" i="22"/>
  <c r="U47" i="22" s="1"/>
  <c r="H47" i="22"/>
  <c r="I47" i="22" s="1"/>
  <c r="Q46" i="22"/>
  <c r="V46" i="22" s="1"/>
  <c r="Z46" i="22" s="1"/>
  <c r="H46" i="22"/>
  <c r="I46" i="22" s="1"/>
  <c r="Q45" i="22"/>
  <c r="U45" i="22" s="1"/>
  <c r="H45" i="22"/>
  <c r="I45" i="22" s="1"/>
  <c r="Q44" i="22"/>
  <c r="U44" i="22" s="1"/>
  <c r="H44" i="22"/>
  <c r="I44" i="22" s="1"/>
  <c r="Q43" i="22"/>
  <c r="U43" i="22" s="1"/>
  <c r="H43" i="22"/>
  <c r="I43" i="22" s="1"/>
  <c r="Q42" i="22"/>
  <c r="V42" i="22" s="1"/>
  <c r="Z42" i="22" s="1"/>
  <c r="I42" i="22"/>
  <c r="Q41" i="22"/>
  <c r="V41" i="22" s="1"/>
  <c r="Z41" i="22" s="1"/>
  <c r="H41" i="22"/>
  <c r="I41" i="22" s="1"/>
  <c r="Q40" i="22"/>
  <c r="U40" i="22" s="1"/>
  <c r="H40" i="22"/>
  <c r="I40" i="22" s="1"/>
  <c r="Q39" i="22"/>
  <c r="V39" i="22" s="1"/>
  <c r="Z39" i="22" s="1"/>
  <c r="H39" i="22"/>
  <c r="I39" i="22" s="1"/>
  <c r="V38" i="22"/>
  <c r="Z38" i="22"/>
  <c r="U38" i="22"/>
  <c r="Q37" i="22"/>
  <c r="U37" i="22" s="1"/>
  <c r="H37" i="22"/>
  <c r="I37" i="22" s="1"/>
  <c r="Q36" i="22"/>
  <c r="V36" i="22" s="1"/>
  <c r="Z36" i="22" s="1"/>
  <c r="H36" i="22"/>
  <c r="I36" i="22" s="1"/>
  <c r="Q35" i="22"/>
  <c r="V35" i="22" s="1"/>
  <c r="Z35" i="22" s="1"/>
  <c r="H35" i="22"/>
  <c r="I35" i="22" s="1"/>
  <c r="Q34" i="22"/>
  <c r="V34" i="22" s="1"/>
  <c r="H34" i="22"/>
  <c r="I34" i="22" s="1"/>
  <c r="Q33" i="22"/>
  <c r="U33" i="22" s="1"/>
  <c r="H33" i="22"/>
  <c r="I33" i="22"/>
  <c r="Q32" i="22"/>
  <c r="H32" i="22"/>
  <c r="I32" i="22" s="1"/>
  <c r="Q31" i="22"/>
  <c r="U31" i="22" s="1"/>
  <c r="H31" i="22"/>
  <c r="I31" i="22" s="1"/>
  <c r="Q30" i="22"/>
  <c r="U30" i="22" s="1"/>
  <c r="H30" i="22"/>
  <c r="I30" i="22"/>
  <c r="I29" i="22"/>
  <c r="V28" i="22"/>
  <c r="Z28" i="22" s="1"/>
  <c r="U28" i="22"/>
  <c r="Q27" i="22"/>
  <c r="V27" i="22" s="1"/>
  <c r="Z27" i="22" s="1"/>
  <c r="H27" i="22"/>
  <c r="I27" i="22" s="1"/>
  <c r="Q26" i="22"/>
  <c r="V26" i="22" s="1"/>
  <c r="Z26" i="22" s="1"/>
  <c r="H26" i="22"/>
  <c r="I26" i="22" s="1"/>
  <c r="Q25" i="22"/>
  <c r="V25" i="22" s="1"/>
  <c r="Z25" i="22" s="1"/>
  <c r="H25" i="22"/>
  <c r="I25" i="22" s="1"/>
  <c r="V24" i="22"/>
  <c r="Z24" i="22" s="1"/>
  <c r="U24" i="22"/>
  <c r="Q23" i="22"/>
  <c r="V23" i="22" s="1"/>
  <c r="Z23" i="22" s="1"/>
  <c r="H23" i="22"/>
  <c r="I23" i="22" s="1"/>
  <c r="Q22" i="22"/>
  <c r="H22" i="22"/>
  <c r="I22" i="22" s="1"/>
  <c r="Q21" i="22"/>
  <c r="V21" i="22" s="1"/>
  <c r="Z21" i="22" s="1"/>
  <c r="H21" i="22"/>
  <c r="I21" i="22" s="1"/>
  <c r="Q20" i="22"/>
  <c r="V20" i="22" s="1"/>
  <c r="Z20" i="22" s="1"/>
  <c r="H20" i="22"/>
  <c r="I20" i="22" s="1"/>
  <c r="Q19" i="22"/>
  <c r="V19" i="22" s="1"/>
  <c r="Z19" i="22" s="1"/>
  <c r="H19" i="22"/>
  <c r="I19" i="22" s="1"/>
  <c r="Q18" i="22"/>
  <c r="V18" i="22" s="1"/>
  <c r="Z18" i="22" s="1"/>
  <c r="H18" i="22"/>
  <c r="I18" i="22" s="1"/>
  <c r="Q17" i="22"/>
  <c r="V17" i="22" s="1"/>
  <c r="Z17" i="22" s="1"/>
  <c r="H17" i="22"/>
  <c r="I17" i="22" s="1"/>
  <c r="Q16" i="22"/>
  <c r="V16" i="22" s="1"/>
  <c r="Z16" i="22" s="1"/>
  <c r="H16" i="22"/>
  <c r="I16" i="22" s="1"/>
  <c r="Q15" i="22"/>
  <c r="V15" i="22" s="1"/>
  <c r="Z15" i="22" s="1"/>
  <c r="H15" i="22"/>
  <c r="I15" i="22"/>
  <c r="V14" i="22"/>
  <c r="Z14" i="22" s="1"/>
  <c r="U14" i="22"/>
  <c r="H13" i="22"/>
  <c r="I13" i="22" s="1"/>
  <c r="Q12" i="22"/>
  <c r="U12" i="22" s="1"/>
  <c r="H12" i="22"/>
  <c r="D12" i="22"/>
  <c r="Q11" i="22"/>
  <c r="U11" i="22" s="1"/>
  <c r="H11" i="22"/>
  <c r="I11" i="22" s="1"/>
  <c r="Q10" i="22"/>
  <c r="V10" i="22" s="1"/>
  <c r="Z10" i="22" s="1"/>
  <c r="H10" i="22"/>
  <c r="I10" i="22" s="1"/>
  <c r="Q9" i="22"/>
  <c r="U9" i="22"/>
  <c r="H9" i="22"/>
  <c r="I9" i="22" s="1"/>
  <c r="Q8" i="22"/>
  <c r="V8" i="22" s="1"/>
  <c r="Z8" i="22" s="1"/>
  <c r="H8" i="22"/>
  <c r="I8" i="22" s="1"/>
  <c r="Q7" i="22"/>
  <c r="U7" i="22" s="1"/>
  <c r="H7" i="22"/>
  <c r="I7" i="22" s="1"/>
  <c r="Q6" i="22"/>
  <c r="H6" i="22"/>
  <c r="I6" i="22" s="1"/>
  <c r="I42" i="21"/>
  <c r="M56" i="21"/>
  <c r="L56" i="21"/>
  <c r="Q55" i="21"/>
  <c r="H55" i="21"/>
  <c r="I55" i="21" s="1"/>
  <c r="Q54" i="21"/>
  <c r="V54" i="21" s="1"/>
  <c r="Z54" i="21" s="1"/>
  <c r="H54" i="21"/>
  <c r="I54" i="21" s="1"/>
  <c r="Q53" i="21"/>
  <c r="V53" i="21" s="1"/>
  <c r="Z53" i="21" s="1"/>
  <c r="H53" i="21"/>
  <c r="I53" i="21" s="1"/>
  <c r="V52" i="21"/>
  <c r="Z52" i="21" s="1"/>
  <c r="U52" i="21"/>
  <c r="Q51" i="21"/>
  <c r="V51" i="21" s="1"/>
  <c r="Z51" i="21" s="1"/>
  <c r="H51" i="21"/>
  <c r="I51" i="21" s="1"/>
  <c r="Q50" i="21"/>
  <c r="U50" i="21" s="1"/>
  <c r="H50" i="21"/>
  <c r="I50" i="21" s="1"/>
  <c r="Q49" i="21"/>
  <c r="U49" i="21" s="1"/>
  <c r="H49" i="21"/>
  <c r="I49" i="21" s="1"/>
  <c r="Q48" i="21"/>
  <c r="H48" i="21"/>
  <c r="I48" i="21" s="1"/>
  <c r="Q47" i="21"/>
  <c r="V47" i="21" s="1"/>
  <c r="Z47" i="21" s="1"/>
  <c r="H47" i="21"/>
  <c r="I47" i="21" s="1"/>
  <c r="Q46" i="21"/>
  <c r="V46" i="21" s="1"/>
  <c r="Z46" i="21" s="1"/>
  <c r="H46" i="21"/>
  <c r="I46" i="21" s="1"/>
  <c r="Q45" i="21"/>
  <c r="U45" i="21" s="1"/>
  <c r="H45" i="21"/>
  <c r="I45" i="21" s="1"/>
  <c r="Q44" i="21"/>
  <c r="U44" i="21" s="1"/>
  <c r="V44" i="21"/>
  <c r="Z44" i="21" s="1"/>
  <c r="H44" i="21"/>
  <c r="I44" i="21" s="1"/>
  <c r="Q43" i="21"/>
  <c r="H43" i="21"/>
  <c r="Q42" i="21"/>
  <c r="U42" i="21" s="1"/>
  <c r="Q41" i="21"/>
  <c r="U41" i="21" s="1"/>
  <c r="H41" i="21"/>
  <c r="I41" i="21" s="1"/>
  <c r="Q40" i="21"/>
  <c r="U40" i="21" s="1"/>
  <c r="H40" i="21"/>
  <c r="I40" i="21" s="1"/>
  <c r="Q39" i="21"/>
  <c r="H39" i="21"/>
  <c r="I39" i="21" s="1"/>
  <c r="V38" i="21"/>
  <c r="Z38" i="21" s="1"/>
  <c r="U38" i="21"/>
  <c r="Q37" i="21"/>
  <c r="H37" i="21"/>
  <c r="I37" i="21" s="1"/>
  <c r="Q36" i="21"/>
  <c r="U36" i="21" s="1"/>
  <c r="H36" i="21"/>
  <c r="I36" i="21" s="1"/>
  <c r="Q35" i="21"/>
  <c r="V35" i="21" s="1"/>
  <c r="Z35" i="21" s="1"/>
  <c r="H35" i="21"/>
  <c r="I35" i="21" s="1"/>
  <c r="Q34" i="21"/>
  <c r="V34" i="21"/>
  <c r="H34" i="21"/>
  <c r="I34" i="21" s="1"/>
  <c r="Q33" i="21"/>
  <c r="U33" i="21" s="1"/>
  <c r="H33" i="21"/>
  <c r="I33" i="21" s="1"/>
  <c r="Q32" i="21"/>
  <c r="V32" i="21" s="1"/>
  <c r="Z32" i="21" s="1"/>
  <c r="H32" i="21"/>
  <c r="I32" i="21" s="1"/>
  <c r="Q31" i="21"/>
  <c r="U31" i="21" s="1"/>
  <c r="H31" i="21"/>
  <c r="I31" i="21" s="1"/>
  <c r="Q30" i="21"/>
  <c r="V30" i="21" s="1"/>
  <c r="Z30" i="21" s="1"/>
  <c r="H30" i="21"/>
  <c r="I30" i="21" s="1"/>
  <c r="V28" i="21"/>
  <c r="Z28" i="21" s="1"/>
  <c r="U28" i="21"/>
  <c r="Q27" i="21"/>
  <c r="V27" i="21" s="1"/>
  <c r="Z27" i="21" s="1"/>
  <c r="H27" i="21"/>
  <c r="I27" i="21" s="1"/>
  <c r="Q26" i="21"/>
  <c r="Q25" i="21"/>
  <c r="U25" i="21" s="1"/>
  <c r="H25" i="21"/>
  <c r="I25" i="21" s="1"/>
  <c r="V24" i="21"/>
  <c r="Z24" i="21" s="1"/>
  <c r="U24" i="21"/>
  <c r="Q23" i="21"/>
  <c r="V23" i="21" s="1"/>
  <c r="Z23" i="21" s="1"/>
  <c r="U23" i="21"/>
  <c r="H23" i="21"/>
  <c r="I23" i="21" s="1"/>
  <c r="Q22" i="21"/>
  <c r="U22" i="21" s="1"/>
  <c r="H22" i="21"/>
  <c r="I22" i="21" s="1"/>
  <c r="Q21" i="21"/>
  <c r="U21" i="21" s="1"/>
  <c r="H21" i="21"/>
  <c r="I21" i="21" s="1"/>
  <c r="Q20" i="21"/>
  <c r="U20" i="21" s="1"/>
  <c r="V20" i="21"/>
  <c r="Z20" i="21" s="1"/>
  <c r="H20" i="21"/>
  <c r="I20" i="21" s="1"/>
  <c r="Q19" i="21"/>
  <c r="V19" i="21" s="1"/>
  <c r="Z19" i="21" s="1"/>
  <c r="H19" i="21"/>
  <c r="I19" i="21" s="1"/>
  <c r="Q18" i="21"/>
  <c r="V18" i="21"/>
  <c r="Z18" i="21" s="1"/>
  <c r="H18" i="21"/>
  <c r="I18" i="21" s="1"/>
  <c r="Q17" i="21"/>
  <c r="U17" i="21" s="1"/>
  <c r="H17" i="21"/>
  <c r="I17" i="21" s="1"/>
  <c r="Q16" i="21"/>
  <c r="U16" i="21" s="1"/>
  <c r="H16" i="21"/>
  <c r="I16" i="21" s="1"/>
  <c r="Q15" i="21"/>
  <c r="V15" i="21" s="1"/>
  <c r="Z15" i="21" s="1"/>
  <c r="H15" i="21"/>
  <c r="I15" i="21" s="1"/>
  <c r="V14" i="21"/>
  <c r="Z14" i="21" s="1"/>
  <c r="U14" i="21"/>
  <c r="H13" i="21"/>
  <c r="I13" i="21" s="1"/>
  <c r="Q12" i="21"/>
  <c r="V12" i="21" s="1"/>
  <c r="Z12" i="21" s="1"/>
  <c r="Q11" i="21"/>
  <c r="V11" i="21" s="1"/>
  <c r="Z11" i="21" s="1"/>
  <c r="H11" i="21"/>
  <c r="I11" i="21" s="1"/>
  <c r="Q10" i="21"/>
  <c r="V10" i="21" s="1"/>
  <c r="Z10" i="21" s="1"/>
  <c r="H10" i="21"/>
  <c r="I10" i="21" s="1"/>
  <c r="Q9" i="21"/>
  <c r="H9" i="21"/>
  <c r="I9" i="21" s="1"/>
  <c r="Q8" i="21"/>
  <c r="V8" i="21" s="1"/>
  <c r="Z8" i="21" s="1"/>
  <c r="H8" i="21"/>
  <c r="I8" i="21" s="1"/>
  <c r="Q7" i="21"/>
  <c r="V7" i="21" s="1"/>
  <c r="Z7" i="21" s="1"/>
  <c r="I7" i="21"/>
  <c r="Q6" i="21"/>
  <c r="V6" i="21" s="1"/>
  <c r="Z6" i="21" s="1"/>
  <c r="U20" i="22"/>
  <c r="V9" i="22"/>
  <c r="Z9" i="22" s="1"/>
  <c r="U16" i="22"/>
  <c r="U30" i="21"/>
  <c r="U49" i="22"/>
  <c r="U23" i="22"/>
  <c r="V43" i="22"/>
  <c r="Z43" i="22" s="1"/>
  <c r="U42" i="22"/>
  <c r="U50" i="22"/>
  <c r="V40" i="22"/>
  <c r="Z40" i="22" s="1"/>
  <c r="V37" i="22"/>
  <c r="Z37" i="22" s="1"/>
  <c r="U46" i="22"/>
  <c r="U8" i="22"/>
  <c r="U10" i="22"/>
  <c r="U36" i="22"/>
  <c r="U54" i="21"/>
  <c r="U18" i="21"/>
  <c r="I12" i="21"/>
  <c r="U32" i="21"/>
  <c r="U6" i="21"/>
  <c r="I43" i="21"/>
  <c r="U53" i="21"/>
  <c r="M59" i="18"/>
  <c r="L59" i="18"/>
  <c r="Q58" i="20"/>
  <c r="H58" i="20"/>
  <c r="I58" i="20" s="1"/>
  <c r="Q57" i="20"/>
  <c r="V57" i="20" s="1"/>
  <c r="Z57" i="20" s="1"/>
  <c r="H57" i="20"/>
  <c r="I57" i="20" s="1"/>
  <c r="Q56" i="20"/>
  <c r="U56" i="20" s="1"/>
  <c r="H56" i="20"/>
  <c r="I56" i="20" s="1"/>
  <c r="V55" i="20"/>
  <c r="Z55" i="20" s="1"/>
  <c r="U55" i="20"/>
  <c r="Q54" i="20"/>
  <c r="V54" i="20" s="1"/>
  <c r="Z54" i="20" s="1"/>
  <c r="H54" i="20"/>
  <c r="I54" i="20" s="1"/>
  <c r="Q53" i="20"/>
  <c r="V53" i="20" s="1"/>
  <c r="Z53" i="20" s="1"/>
  <c r="H53" i="20"/>
  <c r="I53" i="20" s="1"/>
  <c r="Q52" i="20"/>
  <c r="U52" i="20" s="1"/>
  <c r="H52" i="20"/>
  <c r="Q51" i="20"/>
  <c r="U51" i="20" s="1"/>
  <c r="H51" i="20"/>
  <c r="I51" i="20" s="1"/>
  <c r="Q50" i="20"/>
  <c r="V50" i="20" s="1"/>
  <c r="Z50" i="20" s="1"/>
  <c r="H50" i="20"/>
  <c r="I50" i="20" s="1"/>
  <c r="Q49" i="20"/>
  <c r="U49" i="20" s="1"/>
  <c r="H49" i="20"/>
  <c r="I49" i="20" s="1"/>
  <c r="Q48" i="20"/>
  <c r="U48" i="20" s="1"/>
  <c r="H48" i="20"/>
  <c r="I48" i="20" s="1"/>
  <c r="Q47" i="20"/>
  <c r="H47" i="20"/>
  <c r="I47" i="20" s="1"/>
  <c r="Q46" i="20"/>
  <c r="U46" i="20" s="1"/>
  <c r="H46" i="20"/>
  <c r="I46" i="20" s="1"/>
  <c r="Q45" i="20"/>
  <c r="U45" i="20" s="1"/>
  <c r="Q44" i="20"/>
  <c r="H44" i="20"/>
  <c r="I44" i="20" s="1"/>
  <c r="Q43" i="20"/>
  <c r="V43" i="20" s="1"/>
  <c r="Z43" i="20" s="1"/>
  <c r="H43" i="20"/>
  <c r="I43" i="20" s="1"/>
  <c r="Q42" i="20"/>
  <c r="V42" i="20" s="1"/>
  <c r="Z42" i="20" s="1"/>
  <c r="H42" i="20"/>
  <c r="I42" i="20" s="1"/>
  <c r="V41" i="20"/>
  <c r="Z41" i="20" s="1"/>
  <c r="U41" i="20"/>
  <c r="Q40" i="20"/>
  <c r="H40" i="20"/>
  <c r="I40" i="20" s="1"/>
  <c r="H39" i="20"/>
  <c r="D39" i="20"/>
  <c r="Q38" i="20"/>
  <c r="V38" i="20" s="1"/>
  <c r="Z38" i="20" s="1"/>
  <c r="H38" i="20"/>
  <c r="I38" i="20" s="1"/>
  <c r="Q37" i="20"/>
  <c r="U37" i="20" s="1"/>
  <c r="H37" i="20"/>
  <c r="I37" i="20" s="1"/>
  <c r="Q36" i="20"/>
  <c r="V36" i="20" s="1"/>
  <c r="Z36" i="20" s="1"/>
  <c r="H36" i="20"/>
  <c r="I36" i="20" s="1"/>
  <c r="Q35" i="20"/>
  <c r="H35" i="20"/>
  <c r="I35" i="20" s="1"/>
  <c r="Q34" i="20"/>
  <c r="V34" i="20" s="1"/>
  <c r="H34" i="20"/>
  <c r="I34" i="20" s="1"/>
  <c r="Q33" i="20"/>
  <c r="V33" i="20" s="1"/>
  <c r="Z33" i="20" s="1"/>
  <c r="H33" i="20"/>
  <c r="I33" i="20" s="1"/>
  <c r="Q32" i="20"/>
  <c r="V32" i="20" s="1"/>
  <c r="Z32" i="20" s="1"/>
  <c r="H32" i="20"/>
  <c r="I32" i="20" s="1"/>
  <c r="Q31" i="20"/>
  <c r="H31" i="20"/>
  <c r="I31" i="20" s="1"/>
  <c r="Q30" i="20"/>
  <c r="U30" i="20" s="1"/>
  <c r="H30" i="20"/>
  <c r="I30" i="20" s="1"/>
  <c r="I29" i="20"/>
  <c r="V28" i="20"/>
  <c r="Z28" i="20" s="1"/>
  <c r="U28" i="20"/>
  <c r="Q27" i="20"/>
  <c r="U27" i="20" s="1"/>
  <c r="H27" i="20"/>
  <c r="I27" i="20"/>
  <c r="Q26" i="20"/>
  <c r="U26" i="20" s="1"/>
  <c r="H26" i="20"/>
  <c r="I26" i="20" s="1"/>
  <c r="Q25" i="20"/>
  <c r="U25" i="20" s="1"/>
  <c r="H25" i="20"/>
  <c r="I25" i="20" s="1"/>
  <c r="V24" i="20"/>
  <c r="Z24" i="20" s="1"/>
  <c r="U24" i="20"/>
  <c r="Q23" i="20"/>
  <c r="V23" i="20" s="1"/>
  <c r="Z23" i="20" s="1"/>
  <c r="H23" i="20"/>
  <c r="I23" i="20" s="1"/>
  <c r="Q22" i="20"/>
  <c r="H22" i="20"/>
  <c r="I22" i="20" s="1"/>
  <c r="Q21" i="20"/>
  <c r="U21" i="20" s="1"/>
  <c r="H21" i="20"/>
  <c r="I21" i="20" s="1"/>
  <c r="Q20" i="20"/>
  <c r="V20" i="20" s="1"/>
  <c r="Z20" i="20" s="1"/>
  <c r="H20" i="20"/>
  <c r="I20" i="20" s="1"/>
  <c r="Q19" i="20"/>
  <c r="U19" i="20"/>
  <c r="H19" i="20"/>
  <c r="I19" i="20" s="1"/>
  <c r="Q18" i="20"/>
  <c r="V18" i="20" s="1"/>
  <c r="Z18" i="20" s="1"/>
  <c r="H18" i="20"/>
  <c r="I18" i="20" s="1"/>
  <c r="Q17" i="20"/>
  <c r="U17" i="20" s="1"/>
  <c r="H17" i="20"/>
  <c r="I17" i="20" s="1"/>
  <c r="Q16" i="20"/>
  <c r="U16" i="20" s="1"/>
  <c r="H16" i="20"/>
  <c r="I16" i="20" s="1"/>
  <c r="Q15" i="20"/>
  <c r="V15" i="20" s="1"/>
  <c r="Z15" i="20" s="1"/>
  <c r="H15" i="20"/>
  <c r="I15" i="20" s="1"/>
  <c r="V14" i="20"/>
  <c r="Z14" i="20" s="1"/>
  <c r="U14" i="20"/>
  <c r="H13" i="20"/>
  <c r="I13" i="20" s="1"/>
  <c r="Q12" i="20"/>
  <c r="H12" i="20"/>
  <c r="I12" i="20"/>
  <c r="Q11" i="20"/>
  <c r="U11" i="20" s="1"/>
  <c r="H11" i="20"/>
  <c r="I11" i="20" s="1"/>
  <c r="Q10" i="20"/>
  <c r="U10" i="20" s="1"/>
  <c r="H10" i="20"/>
  <c r="I10" i="20" s="1"/>
  <c r="Q9" i="20"/>
  <c r="V9" i="20" s="1"/>
  <c r="Z9" i="20" s="1"/>
  <c r="H9" i="20"/>
  <c r="I9" i="20" s="1"/>
  <c r="Q8" i="20"/>
  <c r="U8" i="20" s="1"/>
  <c r="H8" i="20"/>
  <c r="I8" i="20" s="1"/>
  <c r="Q7" i="20"/>
  <c r="U7" i="20" s="1"/>
  <c r="H7" i="20"/>
  <c r="I7" i="20" s="1"/>
  <c r="Q6" i="20"/>
  <c r="U6" i="20" s="1"/>
  <c r="H6" i="20"/>
  <c r="I6" i="20" s="1"/>
  <c r="V37" i="20"/>
  <c r="Z37" i="20" s="1"/>
  <c r="V8" i="20"/>
  <c r="Z8" i="20" s="1"/>
  <c r="U36" i="20"/>
  <c r="U38" i="20"/>
  <c r="U44" i="20"/>
  <c r="V44" i="20"/>
  <c r="Z44" i="20"/>
  <c r="V52" i="20"/>
  <c r="Z52" i="20" s="1"/>
  <c r="V19" i="20"/>
  <c r="Z19" i="20" s="1"/>
  <c r="U20" i="20"/>
  <c r="V31" i="20"/>
  <c r="Z31" i="20" s="1"/>
  <c r="U31" i="20"/>
  <c r="V21" i="20"/>
  <c r="Z21" i="20" s="1"/>
  <c r="U50" i="20"/>
  <c r="E12" i="16"/>
  <c r="E11" i="16"/>
  <c r="E10" i="16"/>
  <c r="E9" i="16"/>
  <c r="E8" i="16"/>
  <c r="E7" i="16"/>
  <c r="E6" i="16"/>
  <c r="E5" i="16"/>
  <c r="I43" i="19"/>
  <c r="D45" i="16"/>
  <c r="E44" i="16"/>
  <c r="E43" i="16"/>
  <c r="E42" i="16"/>
  <c r="E40" i="16"/>
  <c r="E39" i="16"/>
  <c r="E38" i="16"/>
  <c r="E37" i="16"/>
  <c r="C45" i="16"/>
  <c r="E26" i="16"/>
  <c r="E27" i="16"/>
  <c r="E28" i="16"/>
  <c r="E29" i="16"/>
  <c r="E30" i="16"/>
  <c r="E31" i="16"/>
  <c r="E32" i="16"/>
  <c r="E33" i="16"/>
  <c r="E34" i="16"/>
  <c r="E35" i="16"/>
  <c r="E36" i="16"/>
  <c r="E25" i="16"/>
  <c r="I41" i="19"/>
  <c r="I40" i="19"/>
  <c r="H39" i="19"/>
  <c r="I39" i="19" s="1"/>
  <c r="H26" i="19"/>
  <c r="I26" i="19" s="1"/>
  <c r="H37" i="19"/>
  <c r="I37" i="19" s="1"/>
  <c r="H36" i="19"/>
  <c r="H35" i="19"/>
  <c r="I35" i="19" s="1"/>
  <c r="H34" i="19"/>
  <c r="I34" i="19" s="1"/>
  <c r="H33" i="19"/>
  <c r="I33" i="19" s="1"/>
  <c r="H32" i="19"/>
  <c r="I32" i="19" s="1"/>
  <c r="H31" i="19"/>
  <c r="I31" i="19" s="1"/>
  <c r="H30" i="19"/>
  <c r="I30" i="19" s="1"/>
  <c r="H29" i="19"/>
  <c r="I29" i="19" s="1"/>
  <c r="H28" i="19"/>
  <c r="I28" i="19" s="1"/>
  <c r="H27" i="19"/>
  <c r="I27" i="19"/>
  <c r="H20" i="19"/>
  <c r="I20" i="19" s="1"/>
  <c r="H19" i="19"/>
  <c r="I19" i="19" s="1"/>
  <c r="H18" i="19"/>
  <c r="I18" i="19" s="1"/>
  <c r="H17" i="19"/>
  <c r="I17" i="19" s="1"/>
  <c r="H16" i="19"/>
  <c r="I16" i="19" s="1"/>
  <c r="H15" i="19"/>
  <c r="I15" i="19" s="1"/>
  <c r="H14" i="19"/>
  <c r="I14" i="19" s="1"/>
  <c r="H13" i="19"/>
  <c r="I13" i="19" s="1"/>
  <c r="H12" i="19"/>
  <c r="I12" i="19" s="1"/>
  <c r="D36" i="19"/>
  <c r="I10" i="19"/>
  <c r="I4" i="19"/>
  <c r="I5" i="19"/>
  <c r="I6" i="19"/>
  <c r="I7" i="19"/>
  <c r="I8" i="19"/>
  <c r="I9" i="19"/>
  <c r="I3" i="19"/>
  <c r="H3" i="19"/>
  <c r="H13" i="18"/>
  <c r="I13" i="18" s="1"/>
  <c r="Q58" i="18"/>
  <c r="V58" i="18" s="1"/>
  <c r="Z58" i="18" s="1"/>
  <c r="H58" i="18"/>
  <c r="I58" i="18" s="1"/>
  <c r="Q57" i="18"/>
  <c r="V57" i="18" s="1"/>
  <c r="Z57" i="18" s="1"/>
  <c r="H57" i="18"/>
  <c r="I57" i="18" s="1"/>
  <c r="Q56" i="18"/>
  <c r="V56" i="18"/>
  <c r="Z56" i="18" s="1"/>
  <c r="H56" i="18"/>
  <c r="I56" i="18" s="1"/>
  <c r="V55" i="18"/>
  <c r="Z55" i="18" s="1"/>
  <c r="U55" i="18"/>
  <c r="Q54" i="18"/>
  <c r="V54" i="18" s="1"/>
  <c r="Z54" i="18" s="1"/>
  <c r="H54" i="18"/>
  <c r="I54" i="18" s="1"/>
  <c r="Q53" i="18"/>
  <c r="V53" i="18" s="1"/>
  <c r="Z53" i="18" s="1"/>
  <c r="H53" i="18"/>
  <c r="I53" i="18" s="1"/>
  <c r="Q52" i="18"/>
  <c r="H52" i="18"/>
  <c r="I52" i="18" s="1"/>
  <c r="Q51" i="18"/>
  <c r="V51" i="18" s="1"/>
  <c r="Z51" i="18" s="1"/>
  <c r="H51" i="18"/>
  <c r="I51" i="18" s="1"/>
  <c r="Q50" i="18"/>
  <c r="U50" i="18" s="1"/>
  <c r="V50" i="18"/>
  <c r="Z50" i="18" s="1"/>
  <c r="H50" i="18"/>
  <c r="I50" i="18" s="1"/>
  <c r="Q49" i="18"/>
  <c r="V49" i="18" s="1"/>
  <c r="Z49" i="18" s="1"/>
  <c r="H49" i="18"/>
  <c r="I49" i="18"/>
  <c r="Q48" i="18"/>
  <c r="H48" i="18"/>
  <c r="I48" i="18" s="1"/>
  <c r="Q47" i="18"/>
  <c r="U47" i="18" s="1"/>
  <c r="H47" i="18"/>
  <c r="I47" i="18" s="1"/>
  <c r="Q46" i="18"/>
  <c r="V46" i="18" s="1"/>
  <c r="Z46" i="18" s="1"/>
  <c r="H46" i="18"/>
  <c r="I46" i="18" s="1"/>
  <c r="Q45" i="18"/>
  <c r="V45" i="18" s="1"/>
  <c r="Z45" i="18"/>
  <c r="Q44" i="18"/>
  <c r="U44" i="18" s="1"/>
  <c r="H44" i="18"/>
  <c r="I44" i="18" s="1"/>
  <c r="Q43" i="18"/>
  <c r="V43" i="18" s="1"/>
  <c r="Z43" i="18" s="1"/>
  <c r="H43" i="18"/>
  <c r="I43" i="18" s="1"/>
  <c r="Q42" i="18"/>
  <c r="V42" i="18" s="1"/>
  <c r="Z42" i="18" s="1"/>
  <c r="H42" i="18"/>
  <c r="I42" i="18" s="1"/>
  <c r="V41" i="18"/>
  <c r="Z41" i="18"/>
  <c r="U41" i="18"/>
  <c r="Q40" i="18"/>
  <c r="V40" i="18" s="1"/>
  <c r="Z40" i="18" s="1"/>
  <c r="H40" i="18"/>
  <c r="I40" i="18" s="1"/>
  <c r="H39" i="18"/>
  <c r="I39" i="18" s="1"/>
  <c r="D39" i="18"/>
  <c r="Q38" i="18"/>
  <c r="V38" i="18" s="1"/>
  <c r="Z38" i="18" s="1"/>
  <c r="H38" i="18"/>
  <c r="I38" i="18"/>
  <c r="Q37" i="18"/>
  <c r="U37" i="18" s="1"/>
  <c r="H37" i="18"/>
  <c r="I37" i="18" s="1"/>
  <c r="Q36" i="18"/>
  <c r="V36" i="18" s="1"/>
  <c r="Z36" i="18" s="1"/>
  <c r="H36" i="18"/>
  <c r="I36" i="18" s="1"/>
  <c r="Q35" i="18"/>
  <c r="V35" i="18" s="1"/>
  <c r="Z35" i="18" s="1"/>
  <c r="H35" i="18"/>
  <c r="I35" i="18" s="1"/>
  <c r="Q34" i="18"/>
  <c r="V34" i="18" s="1"/>
  <c r="H34" i="18"/>
  <c r="I34" i="18" s="1"/>
  <c r="Q33" i="18"/>
  <c r="V33" i="18" s="1"/>
  <c r="Z33" i="18" s="1"/>
  <c r="H33" i="18"/>
  <c r="I33" i="18" s="1"/>
  <c r="Q32" i="18"/>
  <c r="H32" i="18"/>
  <c r="I32" i="18" s="1"/>
  <c r="Q31" i="18"/>
  <c r="H31" i="18"/>
  <c r="I31" i="18" s="1"/>
  <c r="Q30" i="18"/>
  <c r="H30" i="18"/>
  <c r="I30" i="18" s="1"/>
  <c r="I29" i="18"/>
  <c r="V28" i="18"/>
  <c r="Z28" i="18" s="1"/>
  <c r="U28" i="18"/>
  <c r="Q27" i="18"/>
  <c r="V27" i="18" s="1"/>
  <c r="Z27" i="18" s="1"/>
  <c r="H27" i="18"/>
  <c r="I27" i="18" s="1"/>
  <c r="Q26" i="18"/>
  <c r="V26" i="18" s="1"/>
  <c r="Z26" i="18" s="1"/>
  <c r="H26" i="18"/>
  <c r="I26" i="18" s="1"/>
  <c r="Q25" i="18"/>
  <c r="H25" i="18"/>
  <c r="I25" i="18"/>
  <c r="V24" i="18"/>
  <c r="Z24" i="18" s="1"/>
  <c r="U24" i="18"/>
  <c r="Q23" i="18"/>
  <c r="H23" i="18"/>
  <c r="I23" i="18" s="1"/>
  <c r="Q22" i="18"/>
  <c r="H22" i="18"/>
  <c r="I22" i="18" s="1"/>
  <c r="Q21" i="18"/>
  <c r="V21" i="18" s="1"/>
  <c r="Z21" i="18" s="1"/>
  <c r="H21" i="18"/>
  <c r="I21" i="18" s="1"/>
  <c r="Q20" i="18"/>
  <c r="V20" i="18" s="1"/>
  <c r="Z20" i="18" s="1"/>
  <c r="H20" i="18"/>
  <c r="I20" i="18" s="1"/>
  <c r="Q19" i="18"/>
  <c r="H19" i="18"/>
  <c r="I19" i="18" s="1"/>
  <c r="Q18" i="18"/>
  <c r="V18" i="18" s="1"/>
  <c r="Z18" i="18" s="1"/>
  <c r="H18" i="18"/>
  <c r="I18" i="18" s="1"/>
  <c r="Q17" i="18"/>
  <c r="V17" i="18" s="1"/>
  <c r="Z17" i="18" s="1"/>
  <c r="H17" i="18"/>
  <c r="I17" i="18" s="1"/>
  <c r="Q16" i="18"/>
  <c r="U16" i="18" s="1"/>
  <c r="H16" i="18"/>
  <c r="I16" i="18" s="1"/>
  <c r="Q15" i="18"/>
  <c r="U15" i="18" s="1"/>
  <c r="H15" i="18"/>
  <c r="I15" i="18" s="1"/>
  <c r="V14" i="18"/>
  <c r="Z14" i="18" s="1"/>
  <c r="U14" i="18"/>
  <c r="Q12" i="18"/>
  <c r="H12" i="18"/>
  <c r="I12" i="18"/>
  <c r="Q11" i="18"/>
  <c r="V11" i="18" s="1"/>
  <c r="Z11" i="18" s="1"/>
  <c r="H11" i="18"/>
  <c r="I11" i="18" s="1"/>
  <c r="Q10" i="18"/>
  <c r="U10" i="18" s="1"/>
  <c r="H10" i="18"/>
  <c r="I10" i="18" s="1"/>
  <c r="Q9" i="18"/>
  <c r="V9" i="18" s="1"/>
  <c r="Z9" i="18" s="1"/>
  <c r="H9" i="18"/>
  <c r="I9" i="18" s="1"/>
  <c r="Q8" i="18"/>
  <c r="V8" i="18" s="1"/>
  <c r="Z8" i="18" s="1"/>
  <c r="H8" i="18"/>
  <c r="I8" i="18" s="1"/>
  <c r="Q7" i="18"/>
  <c r="U7" i="18" s="1"/>
  <c r="H7" i="18"/>
  <c r="I7" i="18"/>
  <c r="Q6" i="18"/>
  <c r="V6" i="18" s="1"/>
  <c r="Z6" i="18" s="1"/>
  <c r="H6" i="18"/>
  <c r="I6" i="18" s="1"/>
  <c r="H6" i="3"/>
  <c r="I6" i="3" s="1"/>
  <c r="U46" i="18"/>
  <c r="V10" i="18"/>
  <c r="Z10" i="18" s="1"/>
  <c r="U27" i="18"/>
  <c r="U38" i="18"/>
  <c r="U33" i="18"/>
  <c r="U36" i="18"/>
  <c r="U40" i="18"/>
  <c r="U49" i="18"/>
  <c r="U56" i="18"/>
  <c r="H37" i="3"/>
  <c r="H36" i="3"/>
  <c r="I36" i="3" s="1"/>
  <c r="H34" i="3"/>
  <c r="I34" i="3" s="1"/>
  <c r="H32" i="3"/>
  <c r="I32" i="3" s="1"/>
  <c r="Q58" i="17"/>
  <c r="V58" i="17" s="1"/>
  <c r="Z58" i="17" s="1"/>
  <c r="H58" i="17"/>
  <c r="I58" i="17" s="1"/>
  <c r="Q57" i="17"/>
  <c r="V57" i="17" s="1"/>
  <c r="Z57" i="17" s="1"/>
  <c r="H57" i="17"/>
  <c r="I57" i="17" s="1"/>
  <c r="Q56" i="17"/>
  <c r="U56" i="17" s="1"/>
  <c r="H56" i="17"/>
  <c r="I56" i="17" s="1"/>
  <c r="V55" i="17"/>
  <c r="Z55" i="17" s="1"/>
  <c r="U55" i="17"/>
  <c r="Q54" i="17"/>
  <c r="U54" i="17" s="1"/>
  <c r="H54" i="17"/>
  <c r="I54" i="17" s="1"/>
  <c r="Q53" i="17"/>
  <c r="V53" i="17"/>
  <c r="Z53" i="17" s="1"/>
  <c r="H53" i="17"/>
  <c r="I53" i="17" s="1"/>
  <c r="Q52" i="17"/>
  <c r="V52" i="17" s="1"/>
  <c r="Z52" i="17" s="1"/>
  <c r="H52" i="17"/>
  <c r="I52" i="17" s="1"/>
  <c r="Q51" i="17"/>
  <c r="U51" i="17" s="1"/>
  <c r="H51" i="17"/>
  <c r="I51" i="17" s="1"/>
  <c r="Q50" i="17"/>
  <c r="V50" i="17" s="1"/>
  <c r="Z50" i="17" s="1"/>
  <c r="H50" i="17"/>
  <c r="I50" i="17" s="1"/>
  <c r="Q49" i="17"/>
  <c r="V49" i="17" s="1"/>
  <c r="Z49" i="17" s="1"/>
  <c r="H49" i="17"/>
  <c r="I49" i="17" s="1"/>
  <c r="Q48" i="17"/>
  <c r="V48" i="17" s="1"/>
  <c r="Z48" i="17" s="1"/>
  <c r="H48" i="17"/>
  <c r="I48" i="17" s="1"/>
  <c r="Q47" i="17"/>
  <c r="U47" i="17" s="1"/>
  <c r="H47" i="17"/>
  <c r="I47" i="17" s="1"/>
  <c r="Q46" i="17"/>
  <c r="U46" i="17" s="1"/>
  <c r="H46" i="17"/>
  <c r="Q45" i="17"/>
  <c r="V45" i="17" s="1"/>
  <c r="Z45" i="17" s="1"/>
  <c r="Q44" i="17"/>
  <c r="U44" i="17" s="1"/>
  <c r="V44" i="17"/>
  <c r="Z44" i="17" s="1"/>
  <c r="H44" i="17"/>
  <c r="I44" i="17" s="1"/>
  <c r="Q43" i="17"/>
  <c r="V43" i="17" s="1"/>
  <c r="Z43" i="17" s="1"/>
  <c r="H43" i="17"/>
  <c r="I43" i="17" s="1"/>
  <c r="Q42" i="17"/>
  <c r="V42" i="17" s="1"/>
  <c r="Z42" i="17" s="1"/>
  <c r="H42" i="17"/>
  <c r="I42" i="17" s="1"/>
  <c r="V41" i="17"/>
  <c r="Z41" i="17" s="1"/>
  <c r="U41" i="17"/>
  <c r="I40" i="17"/>
  <c r="Q39" i="17"/>
  <c r="V39" i="17" s="1"/>
  <c r="H39" i="17"/>
  <c r="I39" i="17" s="1"/>
  <c r="H38" i="17"/>
  <c r="D38" i="17"/>
  <c r="I38" i="17" s="1"/>
  <c r="Q37" i="17"/>
  <c r="V37" i="17" s="1"/>
  <c r="Z37" i="17" s="1"/>
  <c r="H37" i="17"/>
  <c r="I37" i="17" s="1"/>
  <c r="Q36" i="17"/>
  <c r="U36" i="17" s="1"/>
  <c r="H36" i="17"/>
  <c r="I36" i="17" s="1"/>
  <c r="Q35" i="17"/>
  <c r="U35" i="17" s="1"/>
  <c r="H35" i="17"/>
  <c r="I35" i="17" s="1"/>
  <c r="Q34" i="17"/>
  <c r="U34" i="17" s="1"/>
  <c r="H34" i="17"/>
  <c r="I34" i="17" s="1"/>
  <c r="Q33" i="17"/>
  <c r="V33" i="17" s="1"/>
  <c r="Z33" i="17" s="1"/>
  <c r="H33" i="17"/>
  <c r="I33" i="17" s="1"/>
  <c r="Q32" i="17"/>
  <c r="V32" i="17" s="1"/>
  <c r="Z32" i="17" s="1"/>
  <c r="H32" i="17"/>
  <c r="I32" i="17" s="1"/>
  <c r="Q31" i="17"/>
  <c r="V31" i="17" s="1"/>
  <c r="Z31" i="17" s="1"/>
  <c r="H31" i="17"/>
  <c r="I31" i="17"/>
  <c r="Q30" i="17"/>
  <c r="H30" i="17"/>
  <c r="I30" i="17" s="1"/>
  <c r="Q29" i="17"/>
  <c r="H29" i="17"/>
  <c r="I29" i="17" s="1"/>
  <c r="V28" i="17"/>
  <c r="Z28" i="17" s="1"/>
  <c r="U28" i="17"/>
  <c r="Q27" i="17"/>
  <c r="V27" i="17" s="1"/>
  <c r="Z27" i="17"/>
  <c r="H27" i="17"/>
  <c r="I27" i="17" s="1"/>
  <c r="Q26" i="17"/>
  <c r="V26" i="17" s="1"/>
  <c r="Z26" i="17" s="1"/>
  <c r="H26" i="17"/>
  <c r="I26" i="17" s="1"/>
  <c r="Q25" i="17"/>
  <c r="U25" i="17" s="1"/>
  <c r="H25" i="17"/>
  <c r="I25" i="17" s="1"/>
  <c r="Q24" i="17"/>
  <c r="U24" i="17" s="1"/>
  <c r="H24" i="17"/>
  <c r="I24" i="17" s="1"/>
  <c r="V23" i="17"/>
  <c r="Z23" i="17" s="1"/>
  <c r="U23" i="17"/>
  <c r="Q22" i="17"/>
  <c r="V22" i="17" s="1"/>
  <c r="Z22" i="17" s="1"/>
  <c r="H22" i="17"/>
  <c r="I22" i="17" s="1"/>
  <c r="Q21" i="17"/>
  <c r="V21" i="17" s="1"/>
  <c r="Z21" i="17" s="1"/>
  <c r="H21" i="17"/>
  <c r="I21" i="17" s="1"/>
  <c r="Q20" i="17"/>
  <c r="V20" i="17" s="1"/>
  <c r="Z20" i="17" s="1"/>
  <c r="H20" i="17"/>
  <c r="I20" i="17" s="1"/>
  <c r="Q19" i="17"/>
  <c r="H19" i="17"/>
  <c r="I19" i="17" s="1"/>
  <c r="Q18" i="17"/>
  <c r="V18" i="17" s="1"/>
  <c r="Z18" i="17" s="1"/>
  <c r="H18" i="17"/>
  <c r="I18" i="17" s="1"/>
  <c r="Q17" i="17"/>
  <c r="H17" i="17"/>
  <c r="I17" i="17" s="1"/>
  <c r="Q16" i="17"/>
  <c r="V16" i="17" s="1"/>
  <c r="Z16" i="17" s="1"/>
  <c r="H16" i="17"/>
  <c r="I16" i="17" s="1"/>
  <c r="Q15" i="17"/>
  <c r="U15" i="17" s="1"/>
  <c r="H15" i="17"/>
  <c r="I15" i="17" s="1"/>
  <c r="Q14" i="17"/>
  <c r="V14" i="17" s="1"/>
  <c r="Z14" i="17" s="1"/>
  <c r="H14" i="17"/>
  <c r="I14" i="17" s="1"/>
  <c r="V13" i="17"/>
  <c r="Z13" i="17"/>
  <c r="U13" i="17"/>
  <c r="Q12" i="17"/>
  <c r="V12" i="17" s="1"/>
  <c r="Z12" i="17" s="1"/>
  <c r="H12" i="17"/>
  <c r="I12" i="17" s="1"/>
  <c r="Q11" i="17"/>
  <c r="V11" i="17"/>
  <c r="Z11" i="17" s="1"/>
  <c r="H11" i="17"/>
  <c r="I11" i="17" s="1"/>
  <c r="Q10" i="17"/>
  <c r="V10" i="17"/>
  <c r="Z10" i="17"/>
  <c r="H10" i="17"/>
  <c r="I10" i="17" s="1"/>
  <c r="Q9" i="17"/>
  <c r="V9" i="17" s="1"/>
  <c r="Z9" i="17" s="1"/>
  <c r="H9" i="17"/>
  <c r="I9" i="17" s="1"/>
  <c r="Q8" i="17"/>
  <c r="H8" i="17"/>
  <c r="I8" i="17" s="1"/>
  <c r="Q7" i="17"/>
  <c r="H7" i="17"/>
  <c r="I7" i="17" s="1"/>
  <c r="Q6" i="17"/>
  <c r="V6" i="17" s="1"/>
  <c r="Z6" i="17" s="1"/>
  <c r="H6" i="17"/>
  <c r="I6" i="17" s="1"/>
  <c r="U11" i="17"/>
  <c r="U10" i="17"/>
  <c r="U22" i="17"/>
  <c r="U45" i="17"/>
  <c r="U53" i="17"/>
  <c r="U42" i="17"/>
  <c r="U50" i="17"/>
  <c r="U57" i="17"/>
  <c r="H38" i="3"/>
  <c r="I38" i="3" s="1"/>
  <c r="D38" i="3"/>
  <c r="I28" i="3"/>
  <c r="I37" i="3"/>
  <c r="H33" i="3"/>
  <c r="I33" i="3" s="1"/>
  <c r="Q33" i="3"/>
  <c r="V33" i="3" s="1"/>
  <c r="V54" i="3"/>
  <c r="Z54" i="3" s="1"/>
  <c r="V40" i="3"/>
  <c r="Z40" i="3" s="1"/>
  <c r="V27" i="3"/>
  <c r="Z27" i="3" s="1"/>
  <c r="V23" i="3"/>
  <c r="Z23" i="3" s="1"/>
  <c r="V13" i="3"/>
  <c r="Z13" i="3" s="1"/>
  <c r="U13" i="3"/>
  <c r="U23" i="3"/>
  <c r="U27" i="3"/>
  <c r="U40" i="3"/>
  <c r="U54" i="3"/>
  <c r="Q53" i="3"/>
  <c r="U53" i="3" s="1"/>
  <c r="Q52" i="3"/>
  <c r="U52" i="3" s="1"/>
  <c r="Q51" i="3"/>
  <c r="V51" i="3" s="1"/>
  <c r="Z51" i="3" s="1"/>
  <c r="Q50" i="3"/>
  <c r="V50" i="3" s="1"/>
  <c r="Z50" i="3" s="1"/>
  <c r="Q49" i="3"/>
  <c r="U49" i="3" s="1"/>
  <c r="Q48" i="3"/>
  <c r="V48" i="3" s="1"/>
  <c r="Z48" i="3" s="1"/>
  <c r="Q47" i="3"/>
  <c r="U47" i="3" s="1"/>
  <c r="Q46" i="3"/>
  <c r="V46" i="3" s="1"/>
  <c r="Z46" i="3" s="1"/>
  <c r="Q45" i="3"/>
  <c r="U45" i="3" s="1"/>
  <c r="Q44" i="3"/>
  <c r="V44" i="3" s="1"/>
  <c r="Z44" i="3" s="1"/>
  <c r="Q57" i="3"/>
  <c r="U57" i="3" s="1"/>
  <c r="Q56" i="3"/>
  <c r="U56" i="3" s="1"/>
  <c r="Q55" i="3"/>
  <c r="V55" i="3" s="1"/>
  <c r="Z55" i="3" s="1"/>
  <c r="Q43" i="3"/>
  <c r="V43" i="3" s="1"/>
  <c r="Z43" i="3"/>
  <c r="Q42" i="3"/>
  <c r="U42" i="3" s="1"/>
  <c r="Q41" i="3"/>
  <c r="V41" i="3"/>
  <c r="Z41" i="3" s="1"/>
  <c r="Q39" i="3"/>
  <c r="V39" i="3" s="1"/>
  <c r="Z39" i="3" s="1"/>
  <c r="Q37" i="3"/>
  <c r="U37" i="3" s="1"/>
  <c r="Q36" i="3"/>
  <c r="U36" i="3" s="1"/>
  <c r="Q34" i="3"/>
  <c r="V34" i="3" s="1"/>
  <c r="Z34" i="3" s="1"/>
  <c r="Q35" i="3"/>
  <c r="V35" i="3" s="1"/>
  <c r="Z35" i="3" s="1"/>
  <c r="Q31" i="3"/>
  <c r="U31" i="3" s="1"/>
  <c r="Q30" i="3"/>
  <c r="V30" i="3" s="1"/>
  <c r="Z30" i="3" s="1"/>
  <c r="Q29" i="3"/>
  <c r="V29" i="3" s="1"/>
  <c r="Z29" i="3" s="1"/>
  <c r="Q32" i="3"/>
  <c r="V32" i="3" s="1"/>
  <c r="Z32" i="3" s="1"/>
  <c r="Q26" i="3"/>
  <c r="V26" i="3" s="1"/>
  <c r="Z26" i="3" s="1"/>
  <c r="Q25" i="3"/>
  <c r="U25" i="3" s="1"/>
  <c r="Q24" i="3"/>
  <c r="V24" i="3" s="1"/>
  <c r="Z24" i="3" s="1"/>
  <c r="Q21" i="3"/>
  <c r="U21" i="3" s="1"/>
  <c r="Q22" i="3"/>
  <c r="V22" i="3" s="1"/>
  <c r="Z22" i="3" s="1"/>
  <c r="Q20" i="3"/>
  <c r="V20" i="3" s="1"/>
  <c r="Z20" i="3"/>
  <c r="Q19" i="3"/>
  <c r="V19" i="3" s="1"/>
  <c r="Z19" i="3" s="1"/>
  <c r="Q18" i="3"/>
  <c r="V18" i="3" s="1"/>
  <c r="Z18" i="3" s="1"/>
  <c r="Q17" i="3"/>
  <c r="U17" i="3" s="1"/>
  <c r="Q16" i="3"/>
  <c r="U16" i="3" s="1"/>
  <c r="Q15" i="3"/>
  <c r="V15" i="3" s="1"/>
  <c r="Z15" i="3" s="1"/>
  <c r="Q14" i="3"/>
  <c r="V14" i="3" s="1"/>
  <c r="Z14" i="3" s="1"/>
  <c r="Q7" i="3"/>
  <c r="U7" i="3"/>
  <c r="Q8" i="3"/>
  <c r="V8" i="3" s="1"/>
  <c r="Z8" i="3" s="1"/>
  <c r="Q9" i="3"/>
  <c r="V9" i="3" s="1"/>
  <c r="Z9" i="3" s="1"/>
  <c r="Q10" i="3"/>
  <c r="U10" i="3"/>
  <c r="Q11" i="3"/>
  <c r="U11" i="3" s="1"/>
  <c r="Q12" i="3"/>
  <c r="V12" i="3" s="1"/>
  <c r="Z12" i="3" s="1"/>
  <c r="Q6" i="3"/>
  <c r="V6" i="3" s="1"/>
  <c r="Z6" i="3" s="1"/>
  <c r="G48" i="14"/>
  <c r="H41" i="3"/>
  <c r="I41" i="3" s="1"/>
  <c r="H42" i="3"/>
  <c r="I42" i="3"/>
  <c r="H43" i="3"/>
  <c r="I43" i="3" s="1"/>
  <c r="H45" i="3"/>
  <c r="I45" i="3" s="1"/>
  <c r="H46" i="3"/>
  <c r="I46" i="3" s="1"/>
  <c r="H49" i="3"/>
  <c r="I49" i="3" s="1"/>
  <c r="H50" i="3"/>
  <c r="I50" i="3" s="1"/>
  <c r="H51" i="3"/>
  <c r="I51" i="3" s="1"/>
  <c r="H52" i="3"/>
  <c r="I52" i="3" s="1"/>
  <c r="H53" i="3"/>
  <c r="I53" i="3" s="1"/>
  <c r="H47" i="3"/>
  <c r="I47" i="3" s="1"/>
  <c r="H48" i="3"/>
  <c r="I48" i="3" s="1"/>
  <c r="H29" i="3"/>
  <c r="I29" i="3" s="1"/>
  <c r="H30" i="3"/>
  <c r="I30" i="3" s="1"/>
  <c r="H31" i="3"/>
  <c r="I31" i="3" s="1"/>
  <c r="H35" i="3"/>
  <c r="I35" i="3" s="1"/>
  <c r="H39" i="3"/>
  <c r="I39" i="3" s="1"/>
  <c r="H24" i="3"/>
  <c r="I24" i="3" s="1"/>
  <c r="H25" i="3"/>
  <c r="I25" i="3" s="1"/>
  <c r="H26" i="3"/>
  <c r="I26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2" i="3"/>
  <c r="I22" i="3" s="1"/>
  <c r="H56" i="13"/>
  <c r="K56" i="13" s="1"/>
  <c r="H55" i="13"/>
  <c r="K55" i="13" s="1"/>
  <c r="H54" i="13"/>
  <c r="K54" i="13" s="1"/>
  <c r="H52" i="13"/>
  <c r="K52" i="13" s="1"/>
  <c r="H51" i="13"/>
  <c r="K51" i="13" s="1"/>
  <c r="H50" i="13"/>
  <c r="K50" i="13" s="1"/>
  <c r="H49" i="13"/>
  <c r="K49" i="13" s="1"/>
  <c r="H48" i="13"/>
  <c r="K48" i="13" s="1"/>
  <c r="H47" i="13"/>
  <c r="K47" i="13" s="1"/>
  <c r="H46" i="13"/>
  <c r="K46" i="13"/>
  <c r="H45" i="13"/>
  <c r="K45" i="13" s="1"/>
  <c r="K44" i="13"/>
  <c r="H43" i="13"/>
  <c r="K43" i="13" s="1"/>
  <c r="H42" i="13"/>
  <c r="K42" i="13" s="1"/>
  <c r="H41" i="13"/>
  <c r="K41" i="13" s="1"/>
  <c r="H40" i="13"/>
  <c r="K40" i="13" s="1"/>
  <c r="P38" i="13"/>
  <c r="Q38" i="13" s="1"/>
  <c r="J38" i="13"/>
  <c r="J26" i="13" s="1"/>
  <c r="J57" i="13" s="1"/>
  <c r="H38" i="13"/>
  <c r="K38" i="13"/>
  <c r="H37" i="13"/>
  <c r="K37" i="13" s="1"/>
  <c r="H36" i="13"/>
  <c r="K36" i="13" s="1"/>
  <c r="H35" i="13"/>
  <c r="K35" i="13" s="1"/>
  <c r="H34" i="13"/>
  <c r="K34" i="13" s="1"/>
  <c r="H33" i="13"/>
  <c r="K33" i="13" s="1"/>
  <c r="H31" i="13"/>
  <c r="K31" i="13" s="1"/>
  <c r="H30" i="13"/>
  <c r="K30" i="13" s="1"/>
  <c r="H29" i="13"/>
  <c r="K29" i="13" s="1"/>
  <c r="H27" i="13"/>
  <c r="K27" i="13" s="1"/>
  <c r="H25" i="13"/>
  <c r="K25" i="13" s="1"/>
  <c r="H24" i="13"/>
  <c r="K24" i="13" s="1"/>
  <c r="H23" i="13"/>
  <c r="K23" i="13" s="1"/>
  <c r="H22" i="13"/>
  <c r="K22" i="13" s="1"/>
  <c r="H21" i="13"/>
  <c r="K21" i="13" s="1"/>
  <c r="H19" i="13"/>
  <c r="K19" i="13" s="1"/>
  <c r="H18" i="13"/>
  <c r="K18" i="13" s="1"/>
  <c r="H17" i="13"/>
  <c r="K17" i="13" s="1"/>
  <c r="H16" i="13"/>
  <c r="K16" i="13" s="1"/>
  <c r="H15" i="13"/>
  <c r="K15" i="13"/>
  <c r="H14" i="13"/>
  <c r="K14" i="13" s="1"/>
  <c r="H13" i="13"/>
  <c r="K13" i="13" s="1"/>
  <c r="H12" i="13"/>
  <c r="K12" i="13" s="1"/>
  <c r="H11" i="13"/>
  <c r="K11" i="13" s="1"/>
  <c r="H9" i="13"/>
  <c r="K9" i="13" s="1"/>
  <c r="H8" i="13"/>
  <c r="K8" i="13" s="1"/>
  <c r="H7" i="13"/>
  <c r="K7" i="13" s="1"/>
  <c r="H6" i="13"/>
  <c r="K6" i="13" s="1"/>
  <c r="H5" i="13"/>
  <c r="K5" i="13" s="1"/>
  <c r="H4" i="13"/>
  <c r="K4" i="13" s="1"/>
  <c r="H3" i="13"/>
  <c r="K3" i="13" s="1"/>
  <c r="H6" i="7"/>
  <c r="I6" i="7" s="1"/>
  <c r="J42" i="7"/>
  <c r="K42" i="7" s="1"/>
  <c r="J43" i="7"/>
  <c r="K43" i="7" s="1"/>
  <c r="J44" i="7"/>
  <c r="K44" i="7" s="1"/>
  <c r="J45" i="7"/>
  <c r="K45" i="7" s="1"/>
  <c r="J47" i="7"/>
  <c r="K47" i="7" s="1"/>
  <c r="J48" i="7"/>
  <c r="K48" i="7" s="1"/>
  <c r="J49" i="7"/>
  <c r="K49" i="7" s="1"/>
  <c r="J50" i="7"/>
  <c r="K50" i="7"/>
  <c r="J51" i="7"/>
  <c r="K51" i="7" s="1"/>
  <c r="J52" i="7"/>
  <c r="K52" i="7" s="1"/>
  <c r="J53" i="7"/>
  <c r="K53" i="7" s="1"/>
  <c r="J54" i="7"/>
  <c r="K54" i="7" s="1"/>
  <c r="D2" i="12"/>
  <c r="J6" i="7"/>
  <c r="K6" i="7"/>
  <c r="J7" i="7"/>
  <c r="K7" i="7" s="1"/>
  <c r="J8" i="7"/>
  <c r="K8" i="7" s="1"/>
  <c r="J9" i="7"/>
  <c r="K9" i="7" s="1"/>
  <c r="J10" i="7"/>
  <c r="K10" i="7" s="1"/>
  <c r="J11" i="7"/>
  <c r="K11" i="7" s="1"/>
  <c r="J12" i="7"/>
  <c r="K12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6" i="7"/>
  <c r="K26" i="7" s="1"/>
  <c r="J27" i="7"/>
  <c r="K27" i="7" s="1"/>
  <c r="J28" i="7"/>
  <c r="K28" i="7" s="1"/>
  <c r="J29" i="7"/>
  <c r="K29" i="7" s="1"/>
  <c r="J30" i="7"/>
  <c r="K30" i="7" s="1"/>
  <c r="J33" i="7"/>
  <c r="K33" i="7" s="1"/>
  <c r="J34" i="7"/>
  <c r="K34" i="7" s="1"/>
  <c r="J35" i="7"/>
  <c r="K35" i="7" s="1"/>
  <c r="J36" i="7"/>
  <c r="K36" i="7"/>
  <c r="J37" i="7"/>
  <c r="K37" i="7" s="1"/>
  <c r="J38" i="7"/>
  <c r="K38" i="7" s="1"/>
  <c r="J39" i="7"/>
  <c r="K39" i="7" s="1"/>
  <c r="J57" i="7"/>
  <c r="K57" i="7" s="1"/>
  <c r="J58" i="7"/>
  <c r="K58" i="7" s="1"/>
  <c r="J59" i="7"/>
  <c r="K59" i="7" s="1"/>
  <c r="H42" i="10"/>
  <c r="I42" i="10" s="1"/>
  <c r="H43" i="10"/>
  <c r="I43" i="10" s="1"/>
  <c r="H44" i="10"/>
  <c r="I44" i="10"/>
  <c r="H45" i="10"/>
  <c r="I45" i="10" s="1"/>
  <c r="H47" i="10"/>
  <c r="I47" i="10" s="1"/>
  <c r="H48" i="10"/>
  <c r="I48" i="10" s="1"/>
  <c r="H49" i="10"/>
  <c r="I49" i="10" s="1"/>
  <c r="H50" i="10"/>
  <c r="I50" i="10" s="1"/>
  <c r="H51" i="10"/>
  <c r="I51" i="10" s="1"/>
  <c r="H52" i="10"/>
  <c r="I52" i="10" s="1"/>
  <c r="H53" i="10"/>
  <c r="I53" i="10" s="1"/>
  <c r="H54" i="10"/>
  <c r="I54" i="10" s="1"/>
  <c r="H43" i="11"/>
  <c r="I43" i="11" s="1"/>
  <c r="H44" i="11"/>
  <c r="I44" i="11" s="1"/>
  <c r="H45" i="11"/>
  <c r="I45" i="11" s="1"/>
  <c r="H46" i="11"/>
  <c r="I46" i="11" s="1"/>
  <c r="H48" i="11"/>
  <c r="I48" i="11" s="1"/>
  <c r="H49" i="11"/>
  <c r="I49" i="11" s="1"/>
  <c r="H50" i="11"/>
  <c r="I50" i="11" s="1"/>
  <c r="H51" i="11"/>
  <c r="I51" i="11" s="1"/>
  <c r="H52" i="11"/>
  <c r="I52" i="11" s="1"/>
  <c r="H53" i="11"/>
  <c r="I53" i="11" s="1"/>
  <c r="H54" i="11"/>
  <c r="I54" i="11"/>
  <c r="H55" i="11"/>
  <c r="I55" i="11" s="1"/>
  <c r="H6" i="11"/>
  <c r="I6" i="11" s="1"/>
  <c r="H7" i="11"/>
  <c r="I7" i="11" s="1"/>
  <c r="H8" i="11"/>
  <c r="I8" i="11" s="1"/>
  <c r="H9" i="11"/>
  <c r="I9" i="11" s="1"/>
  <c r="H10" i="11"/>
  <c r="I10" i="11" s="1"/>
  <c r="H11" i="11"/>
  <c r="I11" i="11" s="1"/>
  <c r="H12" i="11"/>
  <c r="I12" i="11" s="1"/>
  <c r="H54" i="7"/>
  <c r="I54" i="7" s="1"/>
  <c r="H59" i="11"/>
  <c r="I59" i="11" s="1"/>
  <c r="H58" i="11"/>
  <c r="I58" i="11" s="1"/>
  <c r="H57" i="11"/>
  <c r="I57" i="11" s="1"/>
  <c r="H40" i="11"/>
  <c r="I40" i="11" s="1"/>
  <c r="H39" i="11"/>
  <c r="I39" i="11" s="1"/>
  <c r="H38" i="11"/>
  <c r="I38" i="11"/>
  <c r="H37" i="11"/>
  <c r="I37" i="11" s="1"/>
  <c r="H36" i="11"/>
  <c r="I36" i="11" s="1"/>
  <c r="H35" i="11"/>
  <c r="I35" i="11" s="1"/>
  <c r="H34" i="11"/>
  <c r="I34" i="11" s="1"/>
  <c r="H33" i="11"/>
  <c r="I33" i="11" s="1"/>
  <c r="H30" i="11"/>
  <c r="I30" i="11" s="1"/>
  <c r="H29" i="11"/>
  <c r="I29" i="11" s="1"/>
  <c r="H28" i="11"/>
  <c r="I28" i="11" s="1"/>
  <c r="H27" i="11"/>
  <c r="I27" i="11" s="1"/>
  <c r="H26" i="11"/>
  <c r="I26" i="11" s="1"/>
  <c r="H23" i="11"/>
  <c r="I23" i="11" s="1"/>
  <c r="H22" i="11"/>
  <c r="I22" i="11" s="1"/>
  <c r="H21" i="11"/>
  <c r="I21" i="11" s="1"/>
  <c r="H20" i="11"/>
  <c r="I20" i="11" s="1"/>
  <c r="H19" i="11"/>
  <c r="I19" i="11" s="1"/>
  <c r="H18" i="11"/>
  <c r="I18" i="11" s="1"/>
  <c r="H17" i="11"/>
  <c r="I17" i="11" s="1"/>
  <c r="H16" i="11"/>
  <c r="I16" i="11" s="1"/>
  <c r="H15" i="11"/>
  <c r="I15" i="11" s="1"/>
  <c r="H58" i="10"/>
  <c r="I58" i="10" s="1"/>
  <c r="H57" i="10"/>
  <c r="I57" i="10" s="1"/>
  <c r="H56" i="10"/>
  <c r="I56" i="10" s="1"/>
  <c r="H39" i="10"/>
  <c r="I39" i="10" s="1"/>
  <c r="H38" i="10"/>
  <c r="I38" i="10" s="1"/>
  <c r="H37" i="10"/>
  <c r="I37" i="10" s="1"/>
  <c r="H36" i="10"/>
  <c r="I36" i="10"/>
  <c r="H35" i="10"/>
  <c r="I35" i="10" s="1"/>
  <c r="H34" i="10"/>
  <c r="I34" i="10" s="1"/>
  <c r="H33" i="10"/>
  <c r="I33" i="10" s="1"/>
  <c r="H30" i="10"/>
  <c r="I30" i="10" s="1"/>
  <c r="H29" i="10"/>
  <c r="I29" i="10" s="1"/>
  <c r="H28" i="10"/>
  <c r="I28" i="10" s="1"/>
  <c r="H27" i="10"/>
  <c r="I27" i="10"/>
  <c r="H26" i="10"/>
  <c r="I26" i="10" s="1"/>
  <c r="H23" i="10"/>
  <c r="I23" i="10" s="1"/>
  <c r="H22" i="10"/>
  <c r="I22" i="10" s="1"/>
  <c r="H21" i="10"/>
  <c r="I21" i="10" s="1"/>
  <c r="H20" i="10"/>
  <c r="I20" i="10" s="1"/>
  <c r="H19" i="10"/>
  <c r="I19" i="10" s="1"/>
  <c r="H18" i="10"/>
  <c r="I18" i="10" s="1"/>
  <c r="H17" i="10"/>
  <c r="I17" i="10"/>
  <c r="H16" i="10"/>
  <c r="I16" i="10" s="1"/>
  <c r="H15" i="10"/>
  <c r="I15" i="10" s="1"/>
  <c r="H12" i="10"/>
  <c r="I12" i="10" s="1"/>
  <c r="H11" i="10"/>
  <c r="I11" i="10" s="1"/>
  <c r="H10" i="10"/>
  <c r="I10" i="10" s="1"/>
  <c r="H9" i="10"/>
  <c r="I9" i="10" s="1"/>
  <c r="H8" i="10"/>
  <c r="I8" i="10" s="1"/>
  <c r="H7" i="10"/>
  <c r="I7" i="10" s="1"/>
  <c r="H6" i="10"/>
  <c r="I6" i="10"/>
  <c r="H59" i="7"/>
  <c r="I59" i="7" s="1"/>
  <c r="H58" i="7"/>
  <c r="I58" i="7"/>
  <c r="H57" i="7"/>
  <c r="I57" i="7" s="1"/>
  <c r="H53" i="7"/>
  <c r="I53" i="7" s="1"/>
  <c r="H52" i="7"/>
  <c r="I52" i="7" s="1"/>
  <c r="H51" i="7"/>
  <c r="I51" i="7" s="1"/>
  <c r="H50" i="7"/>
  <c r="I50" i="7" s="1"/>
  <c r="H49" i="7"/>
  <c r="I49" i="7" s="1"/>
  <c r="H48" i="7"/>
  <c r="I48" i="7" s="1"/>
  <c r="H47" i="7"/>
  <c r="I47" i="7" s="1"/>
  <c r="H45" i="7"/>
  <c r="I45" i="7" s="1"/>
  <c r="H44" i="7"/>
  <c r="I44" i="7" s="1"/>
  <c r="H43" i="7"/>
  <c r="I43" i="7" s="1"/>
  <c r="H42" i="7"/>
  <c r="I42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/>
  <c r="H33" i="7"/>
  <c r="I33" i="7" s="1"/>
  <c r="H12" i="3"/>
  <c r="I12" i="3" s="1"/>
  <c r="H7" i="3"/>
  <c r="I7" i="3" s="1"/>
  <c r="H8" i="3"/>
  <c r="I8" i="3" s="1"/>
  <c r="H9" i="3"/>
  <c r="I9" i="3" s="1"/>
  <c r="H10" i="3"/>
  <c r="I10" i="3" s="1"/>
  <c r="H11" i="3"/>
  <c r="I11" i="3" s="1"/>
  <c r="H57" i="3"/>
  <c r="I57" i="3" s="1"/>
  <c r="H56" i="3"/>
  <c r="I56" i="3" s="1"/>
  <c r="H55" i="3"/>
  <c r="I55" i="3"/>
  <c r="H7" i="7"/>
  <c r="I7" i="7" s="1"/>
  <c r="H8" i="7"/>
  <c r="I8" i="7" s="1"/>
  <c r="H9" i="7"/>
  <c r="I9" i="7" s="1"/>
  <c r="H10" i="7"/>
  <c r="I10" i="7" s="1"/>
  <c r="H11" i="7"/>
  <c r="I11" i="7" s="1"/>
  <c r="H12" i="7"/>
  <c r="I12" i="7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/>
  <c r="H19" i="7"/>
  <c r="I19" i="7" s="1"/>
  <c r="H20" i="7"/>
  <c r="I20" i="7" s="1"/>
  <c r="H21" i="7"/>
  <c r="I21" i="7"/>
  <c r="H22" i="7"/>
  <c r="I22" i="7" s="1"/>
  <c r="H23" i="7"/>
  <c r="I23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V7" i="3"/>
  <c r="Z7" i="3" s="1"/>
  <c r="V10" i="3"/>
  <c r="Z10" i="3" s="1"/>
  <c r="V21" i="3"/>
  <c r="Z21" i="3" s="1"/>
  <c r="V11" i="3"/>
  <c r="Z11" i="3" s="1"/>
  <c r="U55" i="3"/>
  <c r="V42" i="3"/>
  <c r="Z42" i="3" s="1"/>
  <c r="V37" i="3"/>
  <c r="Z37" i="3" s="1"/>
  <c r="U34" i="3"/>
  <c r="V53" i="3"/>
  <c r="Z53" i="3" s="1"/>
  <c r="U48" i="3"/>
  <c r="U41" i="3"/>
  <c r="U20" i="3"/>
  <c r="U50" i="3"/>
  <c r="U26" i="3"/>
  <c r="U22" i="3"/>
  <c r="U18" i="3"/>
  <c r="V45" i="3"/>
  <c r="Z45" i="3" s="1"/>
  <c r="U20" i="17" l="1"/>
  <c r="U21" i="17"/>
  <c r="I23" i="17"/>
  <c r="U11" i="18"/>
  <c r="U18" i="18"/>
  <c r="U42" i="18"/>
  <c r="V51" i="20"/>
  <c r="Z51" i="20" s="1"/>
  <c r="U35" i="21"/>
  <c r="V30" i="22"/>
  <c r="Z30" i="22" s="1"/>
  <c r="U27" i="22"/>
  <c r="U25" i="22"/>
  <c r="U33" i="17"/>
  <c r="U16" i="17"/>
  <c r="U51" i="18"/>
  <c r="U57" i="18"/>
  <c r="U54" i="18"/>
  <c r="V26" i="20"/>
  <c r="Z26" i="20" s="1"/>
  <c r="V41" i="21"/>
  <c r="Z41" i="21" s="1"/>
  <c r="U51" i="22"/>
  <c r="U55" i="22"/>
  <c r="U15" i="22"/>
  <c r="V33" i="22"/>
  <c r="Z33" i="22" s="1"/>
  <c r="U6" i="17"/>
  <c r="U14" i="17"/>
  <c r="V56" i="17"/>
  <c r="Z56" i="17" s="1"/>
  <c r="U12" i="21"/>
  <c r="V7" i="22"/>
  <c r="Z7" i="22" s="1"/>
  <c r="I24" i="18"/>
  <c r="U14" i="3"/>
  <c r="I55" i="10"/>
  <c r="V36" i="3"/>
  <c r="Z36" i="3" s="1"/>
  <c r="V47" i="3"/>
  <c r="Z47" i="3" s="1"/>
  <c r="V52" i="3"/>
  <c r="Z52" i="3" s="1"/>
  <c r="U48" i="17"/>
  <c r="U9" i="17"/>
  <c r="V34" i="17"/>
  <c r="Z34" i="17" s="1"/>
  <c r="V15" i="18"/>
  <c r="Z15" i="18" s="1"/>
  <c r="I2" i="19"/>
  <c r="U33" i="20"/>
  <c r="V45" i="20"/>
  <c r="Z45" i="20" s="1"/>
  <c r="U18" i="20"/>
  <c r="U10" i="21"/>
  <c r="U19" i="21"/>
  <c r="V16" i="3"/>
  <c r="Z16" i="3" s="1"/>
  <c r="V56" i="3"/>
  <c r="Z56" i="3" s="1"/>
  <c r="V25" i="17"/>
  <c r="Z25" i="17" s="1"/>
  <c r="U35" i="18"/>
  <c r="V16" i="20"/>
  <c r="Z16" i="20" s="1"/>
  <c r="U51" i="21"/>
  <c r="U35" i="22"/>
  <c r="I13" i="3"/>
  <c r="V17" i="3"/>
  <c r="Z17" i="3" s="1"/>
  <c r="V35" i="17"/>
  <c r="Z35" i="17" s="1"/>
  <c r="V7" i="20"/>
  <c r="Z7" i="20" s="1"/>
  <c r="U11" i="21"/>
  <c r="U7" i="21"/>
  <c r="U21" i="22"/>
  <c r="V45" i="21"/>
  <c r="Z45" i="21" s="1"/>
  <c r="V17" i="21"/>
  <c r="Z17" i="21" s="1"/>
  <c r="V22" i="21"/>
  <c r="Z22" i="21" s="1"/>
  <c r="V25" i="21"/>
  <c r="Z25" i="21" s="1"/>
  <c r="V33" i="21"/>
  <c r="Z33" i="21" s="1"/>
  <c r="V40" i="21"/>
  <c r="Z40" i="21" s="1"/>
  <c r="V50" i="21"/>
  <c r="Z50" i="21" s="1"/>
  <c r="K53" i="13"/>
  <c r="U24" i="3"/>
  <c r="K26" i="13"/>
  <c r="U31" i="17"/>
  <c r="V15" i="17"/>
  <c r="Z15" i="17" s="1"/>
  <c r="V54" i="17"/>
  <c r="Z54" i="17" s="1"/>
  <c r="V49" i="20"/>
  <c r="Z49" i="20" s="1"/>
  <c r="U15" i="20"/>
  <c r="I39" i="20"/>
  <c r="U53" i="20"/>
  <c r="U39" i="22"/>
  <c r="U51" i="3"/>
  <c r="U52" i="17"/>
  <c r="U49" i="17"/>
  <c r="V7" i="18"/>
  <c r="Z7" i="18" s="1"/>
  <c r="U18" i="22"/>
  <c r="V53" i="22"/>
  <c r="Z53" i="22" s="1"/>
  <c r="U54" i="20"/>
  <c r="V10" i="20"/>
  <c r="Z10" i="20" s="1"/>
  <c r="V30" i="20"/>
  <c r="Z30" i="20" s="1"/>
  <c r="I41" i="10"/>
  <c r="I13" i="17"/>
  <c r="I32" i="11"/>
  <c r="I24" i="22"/>
  <c r="I54" i="3"/>
  <c r="K14" i="7"/>
  <c r="U18" i="17"/>
  <c r="U45" i="18"/>
  <c r="U8" i="21"/>
  <c r="U17" i="22"/>
  <c r="I12" i="22"/>
  <c r="I5" i="22" s="1"/>
  <c r="U26" i="22"/>
  <c r="I56" i="11"/>
  <c r="K5" i="7"/>
  <c r="U26" i="17"/>
  <c r="U35" i="3"/>
  <c r="U44" i="3"/>
  <c r="V57" i="3"/>
  <c r="Z57" i="3" s="1"/>
  <c r="U43" i="17"/>
  <c r="V56" i="20"/>
  <c r="Z56" i="20" s="1"/>
  <c r="U46" i="21"/>
  <c r="U41" i="22"/>
  <c r="K20" i="13"/>
  <c r="I24" i="21"/>
  <c r="U46" i="3"/>
  <c r="I32" i="10"/>
  <c r="K25" i="7"/>
  <c r="I27" i="3"/>
  <c r="V47" i="17"/>
  <c r="Z47" i="17" s="1"/>
  <c r="V51" i="17"/>
  <c r="Z51" i="17" s="1"/>
  <c r="V36" i="17"/>
  <c r="Z36" i="17" s="1"/>
  <c r="U58" i="18"/>
  <c r="U26" i="18"/>
  <c r="U20" i="18"/>
  <c r="V16" i="18"/>
  <c r="Z16" i="18" s="1"/>
  <c r="V6" i="20"/>
  <c r="Z6" i="20" s="1"/>
  <c r="V45" i="22"/>
  <c r="Z45" i="22" s="1"/>
  <c r="I36" i="19"/>
  <c r="I25" i="19" s="1"/>
  <c r="I52" i="21"/>
  <c r="V31" i="3"/>
  <c r="Z31" i="3" s="1"/>
  <c r="K41" i="7"/>
  <c r="I55" i="18"/>
  <c r="V25" i="3"/>
  <c r="Z25" i="3" s="1"/>
  <c r="I25" i="11"/>
  <c r="I25" i="10"/>
  <c r="K32" i="7"/>
  <c r="U12" i="17"/>
  <c r="I5" i="17"/>
  <c r="I55" i="17"/>
  <c r="U21" i="18"/>
  <c r="I38" i="19"/>
  <c r="U32" i="20"/>
  <c r="I5" i="21"/>
  <c r="K56" i="7"/>
  <c r="K2" i="13"/>
  <c r="I23" i="3"/>
  <c r="I45" i="18"/>
  <c r="U19" i="22"/>
  <c r="U6" i="3"/>
  <c r="I14" i="11"/>
  <c r="U15" i="3"/>
  <c r="U8" i="3"/>
  <c r="U9" i="3"/>
  <c r="I42" i="11"/>
  <c r="U12" i="3"/>
  <c r="I41" i="7"/>
  <c r="I5" i="10"/>
  <c r="I59" i="10" s="1"/>
  <c r="K10" i="13"/>
  <c r="I44" i="3"/>
  <c r="I40" i="3" s="1"/>
  <c r="V46" i="17"/>
  <c r="Z46" i="17" s="1"/>
  <c r="U53" i="18"/>
  <c r="U17" i="18"/>
  <c r="H45" i="18"/>
  <c r="V17" i="20"/>
  <c r="Z17" i="20" s="1"/>
  <c r="U47" i="21"/>
  <c r="V11" i="22"/>
  <c r="Z11" i="22" s="1"/>
  <c r="U19" i="3"/>
  <c r="U32" i="17"/>
  <c r="V24" i="17"/>
  <c r="Z24" i="17" s="1"/>
  <c r="U8" i="18"/>
  <c r="U9" i="20"/>
  <c r="V25" i="20"/>
  <c r="Z25" i="20" s="1"/>
  <c r="U15" i="21"/>
  <c r="U27" i="21"/>
  <c r="I38" i="21"/>
  <c r="I5" i="3"/>
  <c r="I5" i="11"/>
  <c r="I14" i="10"/>
  <c r="K39" i="13"/>
  <c r="E45" i="16"/>
  <c r="U7" i="17"/>
  <c r="V7" i="17"/>
  <c r="Z7" i="17" s="1"/>
  <c r="V8" i="17"/>
  <c r="Z8" i="17" s="1"/>
  <c r="U8" i="17"/>
  <c r="V30" i="18"/>
  <c r="Z30" i="18" s="1"/>
  <c r="U30" i="18"/>
  <c r="I41" i="18"/>
  <c r="U48" i="18"/>
  <c r="V48" i="18"/>
  <c r="Z48" i="18" s="1"/>
  <c r="I11" i="19"/>
  <c r="V43" i="21"/>
  <c r="Z43" i="21" s="1"/>
  <c r="U43" i="21"/>
  <c r="H44" i="3"/>
  <c r="V32" i="18"/>
  <c r="Z32" i="18" s="1"/>
  <c r="U32" i="18"/>
  <c r="U12" i="18"/>
  <c r="V12" i="18"/>
  <c r="Z12" i="18" s="1"/>
  <c r="U27" i="17"/>
  <c r="V17" i="17"/>
  <c r="Z17" i="17" s="1"/>
  <c r="U17" i="17"/>
  <c r="I28" i="17"/>
  <c r="V19" i="18"/>
  <c r="Z19" i="18" s="1"/>
  <c r="U19" i="18"/>
  <c r="V22" i="18"/>
  <c r="Z22" i="18" s="1"/>
  <c r="U22" i="18"/>
  <c r="U25" i="18"/>
  <c r="V25" i="18"/>
  <c r="Z25" i="18" s="1"/>
  <c r="U47" i="20"/>
  <c r="V47" i="20"/>
  <c r="Z47" i="20" s="1"/>
  <c r="V22" i="22"/>
  <c r="Z22" i="22" s="1"/>
  <c r="U22" i="22"/>
  <c r="V30" i="17"/>
  <c r="Z30" i="17" s="1"/>
  <c r="U30" i="17"/>
  <c r="U58" i="17"/>
  <c r="U19" i="17"/>
  <c r="V19" i="17"/>
  <c r="Z19" i="17" s="1"/>
  <c r="I14" i="18"/>
  <c r="U30" i="3"/>
  <c r="U29" i="3"/>
  <c r="I5" i="18"/>
  <c r="U12" i="20"/>
  <c r="V12" i="20"/>
  <c r="Z12" i="20" s="1"/>
  <c r="I28" i="20"/>
  <c r="V35" i="20"/>
  <c r="Z35" i="20" s="1"/>
  <c r="U35" i="20"/>
  <c r="I14" i="21"/>
  <c r="I28" i="21"/>
  <c r="H45" i="17"/>
  <c r="V37" i="18"/>
  <c r="Z37" i="18" s="1"/>
  <c r="V49" i="3"/>
  <c r="Z49" i="3" s="1"/>
  <c r="U39" i="3"/>
  <c r="U32" i="3"/>
  <c r="U43" i="3"/>
  <c r="U37" i="17"/>
  <c r="U29" i="17"/>
  <c r="V29" i="17"/>
  <c r="Z29" i="17" s="1"/>
  <c r="I46" i="17"/>
  <c r="I45" i="17" s="1"/>
  <c r="I41" i="17" s="1"/>
  <c r="U9" i="18"/>
  <c r="U43" i="18"/>
  <c r="V37" i="21"/>
  <c r="Z37" i="21" s="1"/>
  <c r="U37" i="21"/>
  <c r="U32" i="22"/>
  <c r="V32" i="22"/>
  <c r="Z32" i="22" s="1"/>
  <c r="I52" i="22"/>
  <c r="U6" i="18"/>
  <c r="V23" i="18"/>
  <c r="Z23" i="18" s="1"/>
  <c r="U23" i="18"/>
  <c r="U31" i="18"/>
  <c r="V31" i="18"/>
  <c r="Z31" i="18" s="1"/>
  <c r="V47" i="18"/>
  <c r="Z47" i="18" s="1"/>
  <c r="I52" i="20"/>
  <c r="I45" i="20" s="1"/>
  <c r="I41" i="20" s="1"/>
  <c r="H45" i="20"/>
  <c r="V9" i="21"/>
  <c r="Z9" i="21" s="1"/>
  <c r="U9" i="21"/>
  <c r="I55" i="20"/>
  <c r="U58" i="20"/>
  <c r="V58" i="20"/>
  <c r="Z58" i="20" s="1"/>
  <c r="V6" i="22"/>
  <c r="Z6" i="22" s="1"/>
  <c r="U6" i="22"/>
  <c r="I38" i="22"/>
  <c r="I24" i="20"/>
  <c r="U26" i="21"/>
  <c r="V26" i="21"/>
  <c r="Z26" i="21" s="1"/>
  <c r="V48" i="21"/>
  <c r="Z48" i="21" s="1"/>
  <c r="U48" i="21"/>
  <c r="I14" i="22"/>
  <c r="I28" i="22"/>
  <c r="V48" i="22"/>
  <c r="Z48" i="22" s="1"/>
  <c r="U48" i="22"/>
  <c r="V44" i="18"/>
  <c r="Z44" i="18" s="1"/>
  <c r="I28" i="18"/>
  <c r="U52" i="18"/>
  <c r="V52" i="18"/>
  <c r="Z52" i="18" s="1"/>
  <c r="U42" i="20"/>
  <c r="I5" i="20"/>
  <c r="I14" i="20"/>
  <c r="V22" i="20"/>
  <c r="Z22" i="20" s="1"/>
  <c r="U22" i="20"/>
  <c r="U40" i="20"/>
  <c r="V40" i="20"/>
  <c r="Z40" i="20" s="1"/>
  <c r="V39" i="21"/>
  <c r="Z39" i="21" s="1"/>
  <c r="U39" i="21"/>
  <c r="V55" i="21"/>
  <c r="Z55" i="21" s="1"/>
  <c r="U55" i="21"/>
  <c r="U57" i="20"/>
  <c r="U54" i="22"/>
  <c r="V46" i="20"/>
  <c r="Z46" i="20" s="1"/>
  <c r="V49" i="21"/>
  <c r="Z49" i="21" s="1"/>
  <c r="V31" i="21"/>
  <c r="Z31" i="21" s="1"/>
  <c r="V36" i="21"/>
  <c r="Z36" i="21" s="1"/>
  <c r="V12" i="22"/>
  <c r="Z12" i="22" s="1"/>
  <c r="V47" i="22"/>
  <c r="Z47" i="22" s="1"/>
  <c r="V11" i="20"/>
  <c r="Z11" i="20" s="1"/>
  <c r="U23" i="20"/>
  <c r="V27" i="20"/>
  <c r="Z27" i="20" s="1"/>
  <c r="U43" i="20"/>
  <c r="V16" i="21"/>
  <c r="Z16" i="21" s="1"/>
  <c r="V21" i="21"/>
  <c r="Z21" i="21" s="1"/>
  <c r="V42" i="21"/>
  <c r="Z42" i="21" s="1"/>
  <c r="V31" i="22"/>
  <c r="Z31" i="22" s="1"/>
  <c r="V44" i="22"/>
  <c r="Z44" i="22" s="1"/>
  <c r="V48" i="20"/>
  <c r="Z48" i="20" s="1"/>
  <c r="I47" i="19" l="1"/>
  <c r="I58" i="3"/>
  <c r="K60" i="7"/>
  <c r="K57" i="13"/>
  <c r="I56" i="21"/>
  <c r="I59" i="17"/>
  <c r="I60" i="11"/>
  <c r="I59" i="18"/>
  <c r="I56" i="22"/>
  <c r="I58" i="22" s="1"/>
  <c r="I5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D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-minimal 3 tiap kab/kota
-perubahan target mop menjadi 2,276</t>
        </r>
      </text>
    </comment>
    <comment ref="B2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  <comment ref="D5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konfirmasi kembali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D2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-minimal 3 tiap kab/kota
-perubahan target mop menjadi 2,276</t>
        </r>
      </text>
    </comment>
    <comment ref="B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9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  <comment ref="D55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konfirmasi kembali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D2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-minimal 3 tiap kab/kota
-perubahan target mop menjadi 2,276</t>
        </r>
      </text>
    </comment>
    <comment ref="B29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9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3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  <comment ref="D58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konfirmasi kembali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D2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-minimal 3 tiap kab/kota
-perubahan target mop menjadi 2,276</t>
        </r>
      </text>
    </comment>
    <comment ref="B29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9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  <comment ref="D58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konfirmasi kembali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D2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-minimal 3 tiap kab/kota
-perubahan target mop menjadi 2,276</t>
        </r>
      </text>
    </comment>
    <comment ref="B28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8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2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  <comment ref="D5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konfirmasi kembali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GES</author>
  </authors>
  <commentList>
    <comment ref="B26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digabung ibu hamil dan pascasalin</t>
        </r>
      </text>
    </comment>
    <comment ref="D26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-bersurat kepada kab/kota yang tidak menginginkan BKB Kit
-aceh : gayo luwes
-papua : puncak jaya, timika, peg. Arfak, maybrat</t>
        </r>
      </text>
    </comment>
    <comment ref="D30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GES:</t>
        </r>
        <r>
          <rPr>
            <sz val="9"/>
            <color indexed="81"/>
            <rFont val="Tahoma"/>
            <family val="2"/>
          </rPr>
          <t xml:space="preserve">
12 provinsi prioritas</t>
        </r>
      </text>
    </comment>
  </commentList>
</comments>
</file>

<file path=xl/sharedStrings.xml><?xml version="1.0" encoding="utf-8"?>
<sst xmlns="http://schemas.openxmlformats.org/spreadsheetml/2006/main" count="1776" uniqueCount="195">
  <si>
    <t>Operasional Balai Penyuluhan KB</t>
  </si>
  <si>
    <t>Faskes</t>
  </si>
  <si>
    <t>Kecamatan</t>
  </si>
  <si>
    <t>No</t>
  </si>
  <si>
    <t>Menu</t>
  </si>
  <si>
    <t>Sasaran</t>
  </si>
  <si>
    <t>Target</t>
  </si>
  <si>
    <t>Frekuensi</t>
  </si>
  <si>
    <t>Volume</t>
  </si>
  <si>
    <t>Harga Satuan Kegiatan</t>
  </si>
  <si>
    <t>Harga Satuan Menu</t>
  </si>
  <si>
    <t>I</t>
  </si>
  <si>
    <t>Operasional Penyuluhan KB</t>
  </si>
  <si>
    <t>Balai Penyuluhan KB</t>
  </si>
  <si>
    <t>Operasional Pengolahan Data</t>
  </si>
  <si>
    <t>Operasional Pembinaan Kader IMP</t>
  </si>
  <si>
    <t>Orientasi Tenaga Lini Lapangan</t>
  </si>
  <si>
    <t>Langganan Daya dan Jasa</t>
  </si>
  <si>
    <t>II</t>
  </si>
  <si>
    <t>Operasional Pelayanan KB</t>
  </si>
  <si>
    <t>Operasional Distribusi Alokon</t>
  </si>
  <si>
    <t>Operasional Koordinasi Pelayanan KB di Faskes</t>
  </si>
  <si>
    <t>OPD KB</t>
  </si>
  <si>
    <t>Operasional Pembinaan Pelayanan KB di Faskes</t>
  </si>
  <si>
    <t>Operasional Penggerakan Pelayanan IUD</t>
  </si>
  <si>
    <t>Akseptor</t>
  </si>
  <si>
    <t>Operasional Penggerakan Pelayanan Implan</t>
  </si>
  <si>
    <t>Operasional Penggerakan Pelayanan MOW</t>
  </si>
  <si>
    <t>Operasional Penggerakan Pelayanan MOP</t>
  </si>
  <si>
    <t>Operasional Pencabutan Implant</t>
  </si>
  <si>
    <t>III</t>
  </si>
  <si>
    <t>Operasional Penggerakan di Kampung KB</t>
  </si>
  <si>
    <t>Operasional Pokja Kampung KB</t>
  </si>
  <si>
    <t>Kampung KB</t>
  </si>
  <si>
    <t>Operasional Ketahanan Keluarga</t>
  </si>
  <si>
    <t>IV</t>
  </si>
  <si>
    <t>Operasional Penurunan Stunting</t>
  </si>
  <si>
    <t>Operasional Pendampingan Calon Pengantin di desa</t>
  </si>
  <si>
    <t>Calon pengantin/
Calon PUS</t>
  </si>
  <si>
    <t>Operasional Pendampingan Ibu Hamil di desa</t>
  </si>
  <si>
    <t>Ibu hamil</t>
  </si>
  <si>
    <t>Operasional Pendampingan Pascapersalinan di desa</t>
  </si>
  <si>
    <t>Ibu paska salin</t>
  </si>
  <si>
    <t>Operasional Survailance Stunting tingkat desa 
(paket data untuk pelaporan)</t>
  </si>
  <si>
    <t>Mini lokakarya Kecamatan</t>
  </si>
  <si>
    <t>Audit kasus Stunting</t>
  </si>
  <si>
    <t>V</t>
  </si>
  <si>
    <t>Operasional Pembinaan Program Bangga Kencana oleh Kader (PPKBD dan Sub PPKBD)</t>
  </si>
  <si>
    <t>Dukungan Advokasi Program Bangga Kencana</t>
  </si>
  <si>
    <t>Dukungan bahan media KIE (momentum dan kearifan lokal)</t>
  </si>
  <si>
    <t>VI</t>
  </si>
  <si>
    <t>Dukungan Manajemen dan SIGA</t>
  </si>
  <si>
    <t>Dukungan Manajemen</t>
  </si>
  <si>
    <t>2.1. Dukungan SIGA (Paket data komunikasi di Balai Penyuluhan)</t>
  </si>
  <si>
    <t>TOTAL</t>
  </si>
  <si>
    <t>Balai Penyuluhan KB (non-poor signal)</t>
  </si>
  <si>
    <t>2.2. Dukungan SIGA (sewa langganan internet boradband)</t>
  </si>
  <si>
    <t>Balai Penyuluhan KB (poor signal)</t>
  </si>
  <si>
    <t>Usulan BOKB TA 2023</t>
  </si>
  <si>
    <t>Dukungan Media Sosial Melalui Influencer Lokal/Public Figure Lokal</t>
  </si>
  <si>
    <t>Dukungan bahan media KIE</t>
  </si>
  <si>
    <t>Kelurahan dan Desa</t>
  </si>
  <si>
    <t>Dukungan bahan media KIE (media tradisional)</t>
  </si>
  <si>
    <t>Pendamping Keluarga</t>
  </si>
  <si>
    <t>Konvergensi Operasional Tenaga Stunting Tingkat desa</t>
  </si>
  <si>
    <t>Tim Pendamping Keluarga Kit</t>
  </si>
  <si>
    <t>Operasional Pelaksanaan Pemutakhiran Data Wilayah kerja</t>
  </si>
  <si>
    <t xml:space="preserve">Operasional Pelaksanaan KIE </t>
  </si>
  <si>
    <t>Operasional tenaga Penggerak Desa</t>
  </si>
  <si>
    <t>Koordinasi tenaga Pengelola Stunting</t>
  </si>
  <si>
    <t>Operasional DASHAT</t>
  </si>
  <si>
    <t>RENCANA KEGIATAN DANA ALOKASI KHUSUS NONFISIK</t>
  </si>
  <si>
    <t>BANTUAN OPERASIONAL KELUARGA BERENCANA (BOKB) TA 2023</t>
  </si>
  <si>
    <t>Keamanan dan Pramusaji</t>
  </si>
  <si>
    <t>Operasional Visitasi Fasyankes</t>
  </si>
  <si>
    <t>Operasional Penguatan Kampung KB di tingkat kab/kota</t>
  </si>
  <si>
    <t>Kab/Kota</t>
  </si>
  <si>
    <t>Tim Pendamping Keluarga</t>
  </si>
  <si>
    <t>Peningkatan Pemberdayaan Ekonomi Keluarga Melalui Kelompok Kegiatan UPPKA</t>
  </si>
  <si>
    <t>5.1 Media cetak Poster</t>
  </si>
  <si>
    <t>5.2 Media cetak Lembar balik</t>
  </si>
  <si>
    <t>5.3 Media cetak peraga anatomi</t>
  </si>
  <si>
    <t>5.4 Media cetak Leaflet (KUA + Dukcapil)</t>
  </si>
  <si>
    <t>Dukungan Bahan KIE Media Elektronik TV dan Radio</t>
  </si>
  <si>
    <t>DASHAT</t>
  </si>
  <si>
    <t>Total Usulan 2023</t>
  </si>
  <si>
    <t>Total Usulan 2024</t>
  </si>
  <si>
    <t>Total Usulan 2025</t>
  </si>
  <si>
    <t>Operasional Jasa Tenaga Keamanan dan Pramusaji Balai Penyuluhan KB</t>
  </si>
  <si>
    <t>Operasional Pendampingan Calon Pengantin di desa*</t>
  </si>
  <si>
    <t>Calon pengantin/Calon PUS</t>
  </si>
  <si>
    <t>Operasional Pendampingan Ibu Hamil di desa*</t>
  </si>
  <si>
    <t>Operasional Pendampingan Pascapersalinan di desa*</t>
  </si>
  <si>
    <t>Ibu melahirkan</t>
  </si>
  <si>
    <t>Operasional Survailance Stunting tingkat desa (paket data untuk pelaporan)</t>
  </si>
  <si>
    <t>Kader desa (3 orang)</t>
  </si>
  <si>
    <t>Biaya cetak Data Keluarga (berisiko stunting)</t>
  </si>
  <si>
    <t>Rukun Tetangga (RT)</t>
  </si>
  <si>
    <t>Operasional Pelaksanaan KIE oleh Kader (PPKBD dan Sub PPKBD)</t>
  </si>
  <si>
    <t>Kelurahan/Desa</t>
  </si>
  <si>
    <t>Dukungan bahan media KIE (media cetak)</t>
  </si>
  <si>
    <t>Dukungan bahan media KIE (media elektronik dan tradisional)</t>
  </si>
  <si>
    <t>Dukungan SIGA (sewa langganan jaringan internet)*</t>
  </si>
  <si>
    <r>
      <t>Balai Penyuluhan KB (</t>
    </r>
    <r>
      <rPr>
        <i/>
        <sz val="10"/>
        <color rgb="FF000000"/>
        <rFont val="Cambria"/>
        <family val="1"/>
      </rPr>
      <t>poor signal</t>
    </r>
    <r>
      <rPr>
        <sz val="10"/>
        <color rgb="FF000000"/>
        <rFont val="Cambria"/>
        <family val="1"/>
      </rPr>
      <t>)</t>
    </r>
  </si>
  <si>
    <t>TOTAL USULAN DAK NONFISIK (BOKB) TAHUN 2023 sd 2025</t>
  </si>
  <si>
    <t xml:space="preserve"> 672.735.200.000.00 </t>
  </si>
  <si>
    <t xml:space="preserve"> 67.036.000.000.00 </t>
  </si>
  <si>
    <t xml:space="preserve"> 69.081.120.000.00 </t>
  </si>
  <si>
    <t xml:space="preserve"> 72.245.212.800.00 </t>
  </si>
  <si>
    <t xml:space="preserve"> Usulan BOKB TA 2023 </t>
  </si>
  <si>
    <t>Calon pengantin/</t>
  </si>
  <si>
    <t>Calon PUS</t>
  </si>
  <si>
    <t>Operasional Survailance Stunting tingkat desa</t>
  </si>
  <si>
    <t>(paket data untuk pelaporan)</t>
  </si>
  <si>
    <t>Operasional Pendampingan Balita dalam rangka percepatan penurunan stunting</t>
  </si>
  <si>
    <t>Keluarga memiliki Balita</t>
  </si>
  <si>
    <t xml:space="preserve">Operasional kelas BKB Virtual </t>
  </si>
  <si>
    <t>Tim Pendamping Keluarga KIT</t>
  </si>
  <si>
    <t>Dungan Bahan KIE Media Elektronik TV dan Radio</t>
  </si>
  <si>
    <t>Operasional kelas BKB</t>
  </si>
  <si>
    <t>Dukungan Media KIE Percepatan Penurunan Stunting</t>
  </si>
  <si>
    <t>5.1 Dukungan Bahan KIE Media Elektronik TV dan Radio</t>
  </si>
  <si>
    <t>5.2 Media cetak Poster</t>
  </si>
  <si>
    <t>5.3 Media  Edukasi Stunting</t>
  </si>
  <si>
    <t>5.3.a Media cetak edukasi Stunting</t>
  </si>
  <si>
    <t>5.3.b Peraga Anatomi</t>
  </si>
  <si>
    <t>5.4 Leaflet (KUA + Dukcapil)</t>
  </si>
  <si>
    <t>5.5 Dukungan Media Sosial Melalui Influencer Lokal/Public Figure Lokal</t>
  </si>
  <si>
    <t>5.6 Dukungan bahan media KIE (momentum dan kearifan lokal)</t>
  </si>
  <si>
    <t>5.7 Dukungan bahan media KIE melalui media tradisional</t>
  </si>
  <si>
    <t xml:space="preserve">Biaya Operasional Verivali KKA di PPKS </t>
  </si>
  <si>
    <t>Biaya operasional pakar tumbang di faskes</t>
  </si>
  <si>
    <t>Pendampingan Rujukan (Dalam rangka SKDN)</t>
  </si>
  <si>
    <t>Baduta Stunted</t>
  </si>
  <si>
    <t>Rincian Kegiatan</t>
  </si>
  <si>
    <t>Koordinasi, konvergensi dan konsolidasi di tingkat Kab/Kota</t>
  </si>
  <si>
    <t>Operasional Pendampingan Ibu Hamil dan pascapersalinan di desa</t>
  </si>
  <si>
    <t>Ibu hamil dan pascapersalinan</t>
  </si>
  <si>
    <t>Operasional Pendampingan Balita</t>
  </si>
  <si>
    <t>Balita</t>
  </si>
  <si>
    <t>BKB Kit Stunting</t>
  </si>
  <si>
    <t>Desa</t>
  </si>
  <si>
    <t>4.1 Dukungan Bahan KIE Media Elektronik TV dan Radio</t>
  </si>
  <si>
    <t>4.2 Media cetak Poster</t>
  </si>
  <si>
    <t>4.3 Media  Edukasi Stunting</t>
  </si>
  <si>
    <t>4.3.a Media cetak edukasi Stunting</t>
  </si>
  <si>
    <t>4.3.b Peraga Anatomi</t>
  </si>
  <si>
    <t>4.4 Leaflet (KUA + Dukcapil)</t>
  </si>
  <si>
    <t>4.5 Dukungan Media Sosial Melalui Influencer Lokal/Public Figure Lokal</t>
  </si>
  <si>
    <t>4.6 Dukungan bahan media KIE (momentum dan kearifan lokal)</t>
  </si>
  <si>
    <t>4.7 Dukungan bahan media KIE melalui media tradisional</t>
  </si>
  <si>
    <t>Operasional kelas BKB Virtual</t>
  </si>
  <si>
    <t>2.2. Dukungan SIGA (sewa langganan internet broadband)</t>
  </si>
  <si>
    <t>Operasional SKDN Stunting</t>
  </si>
  <si>
    <t>Pro PN</t>
  </si>
  <si>
    <t>Operasional TPPS di Tingkat desa</t>
  </si>
  <si>
    <t>Operasional pendamping stunting tingkat desa</t>
  </si>
  <si>
    <t>Operasional penilaian perkembangan balita dgn KKA</t>
  </si>
  <si>
    <t xml:space="preserve">Dukungan Media KIE </t>
  </si>
  <si>
    <t xml:space="preserve">Operasional Kegiatan Konseling PPKS di Balai Penyuluhan </t>
  </si>
  <si>
    <t>Operasional Pendampingan Ibu Hamil dan Pascasalin di desa</t>
  </si>
  <si>
    <t>Penurunan Stunting</t>
  </si>
  <si>
    <t>Koordinasi di tingkat Kab/Kota</t>
  </si>
  <si>
    <t>Operasional Registrasi dan Register Pelayanan KB di Fasyankes</t>
  </si>
  <si>
    <t>or</t>
  </si>
  <si>
    <t>X</t>
  </si>
  <si>
    <t>Keg</t>
  </si>
  <si>
    <t>Rp.</t>
  </si>
  <si>
    <t>=</t>
  </si>
  <si>
    <t>VOL</t>
  </si>
  <si>
    <t>FREKUENSI</t>
  </si>
  <si>
    <t>SASARAN</t>
  </si>
  <si>
    <t>UNIT COST</t>
  </si>
  <si>
    <t>JUMLAH</t>
  </si>
  <si>
    <t>Makan/Minum/Snack</t>
  </si>
  <si>
    <t>NO</t>
  </si>
  <si>
    <t>KEGIATAN</t>
  </si>
  <si>
    <t>Kp.KB</t>
  </si>
  <si>
    <t>Analisis Situasi</t>
  </si>
  <si>
    <t>Rencana Intervensi</t>
  </si>
  <si>
    <t>Monitoring</t>
  </si>
  <si>
    <t>Transpor</t>
  </si>
  <si>
    <t>Fasilitator</t>
  </si>
  <si>
    <t>OPD</t>
  </si>
  <si>
    <t>Pembekalan Pokja (1/tahun)</t>
  </si>
  <si>
    <t>7 orang</t>
  </si>
  <si>
    <t>2.1 Penyusunan Rencana kerja</t>
  </si>
  <si>
    <t>2.2 Pencatatan dan pelaporan</t>
  </si>
  <si>
    <t>2.3 Monitoring rencana kerja dan capaian program</t>
  </si>
  <si>
    <t>Pertemuan Kelompok Kerja di Kampung KB (minimal 3 kali/tahun) 7 orang</t>
  </si>
  <si>
    <t>Makan/Minum ringan</t>
  </si>
  <si>
    <t>Makan/Minum Berat</t>
  </si>
  <si>
    <t>Makan/Minum Ringan</t>
  </si>
  <si>
    <t xml:space="preserve">RENCANA KEGIATAN </t>
  </si>
  <si>
    <t>KAMPUNG KELUARGA BERKWALITAS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</si>
</sst>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3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u/>
      <sz val="11"/>
      <color theme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mbria"/>
      <family val="1"/>
    </font>
    <font>
      <i/>
      <sz val="10"/>
      <color rgb="FF000000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2">
    <xf numFmtId="0" fontId="0" fillId="0" borderId="0"/>
    <xf numFmtId="41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41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0" fillId="0" borderId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44">
    <xf numFmtId="0" fontId="0" fillId="0" borderId="0" xfId="0"/>
    <xf numFmtId="0" fontId="15" fillId="2" borderId="1" xfId="11" applyFont="1" applyFill="1" applyBorder="1" applyAlignment="1">
      <alignment horizontal="center" vertical="center"/>
    </xf>
    <xf numFmtId="0" fontId="15" fillId="2" borderId="1" xfId="11" applyFont="1" applyFill="1" applyBorder="1" applyAlignment="1">
      <alignment horizontal="center" vertical="center" wrapText="1"/>
    </xf>
    <xf numFmtId="166" fontId="15" fillId="2" borderId="1" xfId="11" applyNumberFormat="1" applyFont="1" applyFill="1" applyBorder="1" applyAlignment="1">
      <alignment horizontal="center" vertical="center" wrapText="1"/>
    </xf>
    <xf numFmtId="0" fontId="15" fillId="3" borderId="1" xfId="11" applyFont="1" applyFill="1" applyBorder="1" applyAlignment="1">
      <alignment horizontal="center"/>
    </xf>
    <xf numFmtId="0" fontId="15" fillId="3" borderId="1" xfId="11" applyFont="1" applyFill="1" applyBorder="1" applyAlignment="1">
      <alignment horizontal="left" indent="1"/>
    </xf>
    <xf numFmtId="0" fontId="15" fillId="3" borderId="1" xfId="11" applyFont="1" applyFill="1" applyBorder="1" applyAlignment="1">
      <alignment horizontal="left"/>
    </xf>
    <xf numFmtId="166" fontId="15" fillId="3" borderId="1" xfId="12" applyNumberFormat="1" applyFont="1" applyFill="1" applyBorder="1" applyAlignment="1">
      <alignment horizontal="center"/>
    </xf>
    <xf numFmtId="0" fontId="11" fillId="0" borderId="1" xfId="11" applyBorder="1" applyAlignment="1">
      <alignment horizontal="center"/>
    </xf>
    <xf numFmtId="0" fontId="11" fillId="0" borderId="1" xfId="11" applyBorder="1" applyAlignment="1">
      <alignment horizontal="left" indent="1"/>
    </xf>
    <xf numFmtId="41" fontId="11" fillId="0" borderId="1" xfId="14" applyFont="1" applyFill="1" applyBorder="1"/>
    <xf numFmtId="166" fontId="11" fillId="0" borderId="1" xfId="14" applyNumberFormat="1" applyFont="1" applyFill="1" applyBorder="1"/>
    <xf numFmtId="0" fontId="11" fillId="0" borderId="1" xfId="11" applyBorder="1" applyAlignment="1">
      <alignment horizontal="center" vertical="top"/>
    </xf>
    <xf numFmtId="0" fontId="11" fillId="0" borderId="1" xfId="11" applyBorder="1" applyAlignment="1">
      <alignment horizontal="left" vertical="top" wrapText="1" indent="1"/>
    </xf>
    <xf numFmtId="0" fontId="11" fillId="0" borderId="1" xfId="11" applyBorder="1" applyAlignment="1">
      <alignment horizontal="left" vertical="top" indent="1"/>
    </xf>
    <xf numFmtId="41" fontId="11" fillId="0" borderId="1" xfId="14" applyFont="1" applyFill="1" applyBorder="1" applyAlignment="1">
      <alignment vertical="top"/>
    </xf>
    <xf numFmtId="41" fontId="11" fillId="0" borderId="1" xfId="14" applyFont="1" applyFill="1" applyBorder="1" applyAlignment="1">
      <alignment horizontal="center"/>
    </xf>
    <xf numFmtId="41" fontId="11" fillId="0" borderId="1" xfId="14" applyFont="1" applyFill="1" applyBorder="1" applyAlignment="1">
      <alignment horizontal="center" vertical="top"/>
    </xf>
    <xf numFmtId="166" fontId="11" fillId="0" borderId="1" xfId="12" applyNumberFormat="1" applyFont="1" applyFill="1" applyBorder="1"/>
    <xf numFmtId="41" fontId="0" fillId="0" borderId="0" xfId="0" applyNumberFormat="1"/>
    <xf numFmtId="41" fontId="11" fillId="0" borderId="0" xfId="14" applyFont="1" applyFill="1" applyBorder="1"/>
    <xf numFmtId="166" fontId="0" fillId="0" borderId="0" xfId="0" applyNumberFormat="1"/>
    <xf numFmtId="41" fontId="0" fillId="0" borderId="0" xfId="1" applyFont="1"/>
    <xf numFmtId="166" fontId="11" fillId="0" borderId="1" xfId="14" applyNumberFormat="1" applyFont="1" applyFill="1" applyBorder="1" applyAlignment="1">
      <alignment vertical="top"/>
    </xf>
    <xf numFmtId="0" fontId="0" fillId="0" borderId="1" xfId="0" applyBorder="1" applyAlignment="1">
      <alignment horizontal="left" wrapText="1" indent="1"/>
    </xf>
    <xf numFmtId="41" fontId="15" fillId="4" borderId="1" xfId="1" applyFont="1" applyFill="1" applyBorder="1" applyAlignment="1">
      <alignment horizontal="center"/>
    </xf>
    <xf numFmtId="0" fontId="10" fillId="0" borderId="1" xfId="11" applyFont="1" applyBorder="1" applyAlignment="1">
      <alignment horizontal="left" vertical="top" indent="1"/>
    </xf>
    <xf numFmtId="165" fontId="0" fillId="0" borderId="0" xfId="15" applyFont="1"/>
    <xf numFmtId="165" fontId="0" fillId="0" borderId="0" xfId="0" applyNumberFormat="1"/>
    <xf numFmtId="9" fontId="15" fillId="3" borderId="1" xfId="11" applyNumberFormat="1" applyFont="1" applyFill="1" applyBorder="1" applyAlignment="1">
      <alignment horizontal="center"/>
    </xf>
    <xf numFmtId="41" fontId="11" fillId="5" borderId="1" xfId="14" applyFont="1" applyFill="1" applyBorder="1"/>
    <xf numFmtId="0" fontId="10" fillId="0" borderId="1" xfId="11" applyFont="1" applyBorder="1" applyAlignment="1">
      <alignment horizontal="left" vertical="top" wrapText="1" indent="1"/>
    </xf>
    <xf numFmtId="41" fontId="0" fillId="0" borderId="1" xfId="1" applyFont="1" applyBorder="1"/>
    <xf numFmtId="0" fontId="10" fillId="0" borderId="1" xfId="11" applyFont="1" applyBorder="1" applyAlignment="1">
      <alignment horizontal="left" indent="1"/>
    </xf>
    <xf numFmtId="41" fontId="11" fillId="0" borderId="1" xfId="14" applyFont="1" applyFill="1" applyBorder="1" applyAlignment="1">
      <alignment vertical="center"/>
    </xf>
    <xf numFmtId="3" fontId="15" fillId="3" borderId="1" xfId="11" applyNumberFormat="1" applyFont="1" applyFill="1" applyBorder="1" applyAlignment="1">
      <alignment horizontal="center"/>
    </xf>
    <xf numFmtId="0" fontId="11" fillId="0" borderId="1" xfId="11" applyBorder="1" applyAlignment="1">
      <alignment horizontal="left" wrapText="1" indent="1"/>
    </xf>
    <xf numFmtId="0" fontId="10" fillId="0" borderId="1" xfId="11" applyFont="1" applyBorder="1" applyAlignment="1">
      <alignment horizontal="left" wrapText="1" indent="1"/>
    </xf>
    <xf numFmtId="0" fontId="20" fillId="6" borderId="5" xfId="0" applyFont="1" applyFill="1" applyBorder="1" applyAlignment="1">
      <alignment horizontal="center" vertical="center" wrapText="1" readingOrder="1"/>
    </xf>
    <xf numFmtId="0" fontId="10" fillId="0" borderId="0" xfId="0" applyFont="1"/>
    <xf numFmtId="0" fontId="20" fillId="7" borderId="5" xfId="0" applyFont="1" applyFill="1" applyBorder="1" applyAlignment="1">
      <alignment horizontal="center" vertical="top" wrapText="1" readingOrder="1"/>
    </xf>
    <xf numFmtId="0" fontId="20" fillId="7" borderId="5" xfId="0" applyFont="1" applyFill="1" applyBorder="1" applyAlignment="1">
      <alignment horizontal="left" vertical="top" wrapText="1" readingOrder="1"/>
    </xf>
    <xf numFmtId="9" fontId="20" fillId="7" borderId="5" xfId="0" applyNumberFormat="1" applyFont="1" applyFill="1" applyBorder="1" applyAlignment="1">
      <alignment horizontal="center" vertical="top" wrapText="1" readingOrder="1"/>
    </xf>
    <xf numFmtId="3" fontId="20" fillId="7" borderId="5" xfId="0" applyNumberFormat="1" applyFont="1" applyFill="1" applyBorder="1" applyAlignment="1">
      <alignment horizontal="right" vertical="top" wrapText="1" readingOrder="1"/>
    </xf>
    <xf numFmtId="0" fontId="21" fillId="0" borderId="5" xfId="0" applyFont="1" applyBorder="1" applyAlignment="1">
      <alignment horizontal="center" vertical="top" wrapText="1" readingOrder="1"/>
    </xf>
    <xf numFmtId="0" fontId="21" fillId="0" borderId="5" xfId="0" applyFont="1" applyBorder="1" applyAlignment="1">
      <alignment horizontal="left" vertical="top" wrapText="1" readingOrder="1"/>
    </xf>
    <xf numFmtId="3" fontId="21" fillId="0" borderId="5" xfId="0" applyNumberFormat="1" applyFont="1" applyBorder="1" applyAlignment="1">
      <alignment horizontal="right" vertical="top" wrapText="1" readingOrder="1"/>
    </xf>
    <xf numFmtId="0" fontId="21" fillId="0" borderId="5" xfId="0" applyFont="1" applyBorder="1" applyAlignment="1">
      <alignment horizontal="right" vertical="top" wrapText="1" readingOrder="1"/>
    </xf>
    <xf numFmtId="164" fontId="10" fillId="0" borderId="0" xfId="16" applyFont="1"/>
    <xf numFmtId="0" fontId="20" fillId="7" borderId="5" xfId="0" applyFont="1" applyFill="1" applyBorder="1" applyAlignment="1">
      <alignment horizontal="right" vertical="top" wrapText="1" readingOrder="1"/>
    </xf>
    <xf numFmtId="0" fontId="21" fillId="0" borderId="6" xfId="0" applyFont="1" applyBorder="1" applyAlignment="1">
      <alignment horizontal="left" vertical="top" wrapText="1" readingOrder="1"/>
    </xf>
    <xf numFmtId="0" fontId="21" fillId="0" borderId="7" xfId="0" applyFont="1" applyBorder="1" applyAlignment="1">
      <alignment horizontal="left" vertical="top" wrapText="1" readingOrder="1"/>
    </xf>
    <xf numFmtId="0" fontId="10" fillId="0" borderId="1" xfId="17" applyBorder="1" applyAlignment="1">
      <alignment horizontal="center" vertical="top"/>
    </xf>
    <xf numFmtId="0" fontId="0" fillId="0" borderId="1" xfId="17" applyFont="1" applyBorder="1" applyAlignment="1">
      <alignment horizontal="left" vertical="top"/>
    </xf>
    <xf numFmtId="0" fontId="10" fillId="0" borderId="1" xfId="17" applyBorder="1" applyAlignment="1">
      <alignment horizontal="left" vertical="top" wrapText="1"/>
    </xf>
    <xf numFmtId="41" fontId="10" fillId="0" borderId="1" xfId="18" applyFont="1" applyFill="1" applyBorder="1" applyAlignment="1">
      <alignment horizontal="right" vertical="top"/>
    </xf>
    <xf numFmtId="166" fontId="10" fillId="0" borderId="1" xfId="19" applyNumberFormat="1" applyFont="1" applyFill="1" applyBorder="1" applyAlignment="1">
      <alignment horizontal="right" vertical="top"/>
    </xf>
    <xf numFmtId="166" fontId="10" fillId="0" borderId="1" xfId="18" applyNumberFormat="1" applyFont="1" applyFill="1" applyBorder="1" applyAlignment="1">
      <alignment horizontal="right" vertical="top"/>
    </xf>
    <xf numFmtId="3" fontId="20" fillId="8" borderId="10" xfId="0" applyNumberFormat="1" applyFont="1" applyFill="1" applyBorder="1" applyAlignment="1">
      <alignment horizontal="center" wrapText="1" readingOrder="1"/>
    </xf>
    <xf numFmtId="164" fontId="17" fillId="0" borderId="0" xfId="16" applyFont="1"/>
    <xf numFmtId="3" fontId="21" fillId="0" borderId="0" xfId="0" applyNumberFormat="1" applyFont="1"/>
    <xf numFmtId="0" fontId="0" fillId="0" borderId="1" xfId="0" applyBorder="1"/>
    <xf numFmtId="166" fontId="0" fillId="0" borderId="1" xfId="19" applyNumberFormat="1" applyFont="1" applyFill="1" applyBorder="1" applyAlignment="1">
      <alignment wrapText="1"/>
    </xf>
    <xf numFmtId="166" fontId="0" fillId="0" borderId="1" xfId="0" applyNumberFormat="1" applyBorder="1"/>
    <xf numFmtId="166" fontId="0" fillId="0" borderId="1" xfId="19" applyNumberFormat="1" applyFont="1" applyBorder="1" applyAlignment="1"/>
    <xf numFmtId="166" fontId="0" fillId="0" borderId="1" xfId="19" applyNumberFormat="1" applyFont="1" applyBorder="1" applyAlignment="1">
      <alignment wrapText="1"/>
    </xf>
    <xf numFmtId="41" fontId="0" fillId="0" borderId="0" xfId="1" applyFont="1" applyFill="1"/>
    <xf numFmtId="41" fontId="10" fillId="0" borderId="11" xfId="14" applyFont="1" applyFill="1" applyBorder="1"/>
    <xf numFmtId="166" fontId="10" fillId="0" borderId="11" xfId="14" applyNumberFormat="1" applyFont="1" applyFill="1" applyBorder="1"/>
    <xf numFmtId="0" fontId="23" fillId="0" borderId="1" xfId="11" applyFont="1" applyBorder="1" applyAlignment="1">
      <alignment horizontal="left" indent="1"/>
    </xf>
    <xf numFmtId="0" fontId="11" fillId="0" borderId="12" xfId="11" applyBorder="1" applyAlignment="1">
      <alignment horizontal="left" indent="1"/>
    </xf>
    <xf numFmtId="41" fontId="11" fillId="0" borderId="12" xfId="14" applyFont="1" applyFill="1" applyBorder="1"/>
    <xf numFmtId="166" fontId="11" fillId="0" borderId="12" xfId="14" applyNumberFormat="1" applyFont="1" applyFill="1" applyBorder="1"/>
    <xf numFmtId="0" fontId="15" fillId="3" borderId="13" xfId="11" applyFont="1" applyFill="1" applyBorder="1" applyAlignment="1">
      <alignment horizontal="left" indent="1"/>
    </xf>
    <xf numFmtId="0" fontId="15" fillId="3" borderId="13" xfId="11" applyFont="1" applyFill="1" applyBorder="1" applyAlignment="1">
      <alignment horizontal="center"/>
    </xf>
    <xf numFmtId="166" fontId="15" fillId="3" borderId="13" xfId="12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 vertical="top" wrapText="1" readingOrder="1"/>
    </xf>
    <xf numFmtId="3" fontId="22" fillId="0" borderId="1" xfId="0" applyNumberFormat="1" applyFont="1" applyBorder="1" applyAlignment="1">
      <alignment horizontal="right" vertical="center"/>
    </xf>
    <xf numFmtId="0" fontId="0" fillId="0" borderId="1" xfId="11" applyFont="1" applyBorder="1" applyAlignment="1">
      <alignment horizontal="left" indent="1"/>
    </xf>
    <xf numFmtId="0" fontId="21" fillId="0" borderId="5" xfId="0" applyFont="1" applyBorder="1" applyAlignment="1">
      <alignment horizontal="left" vertical="top" readingOrder="1"/>
    </xf>
    <xf numFmtId="166" fontId="10" fillId="0" borderId="1" xfId="14" applyNumberFormat="1" applyFont="1" applyFill="1" applyBorder="1"/>
    <xf numFmtId="0" fontId="17" fillId="0" borderId="0" xfId="0" applyFont="1" applyAlignment="1">
      <alignment horizontal="center"/>
    </xf>
    <xf numFmtId="166" fontId="15" fillId="2" borderId="0" xfId="11" applyNumberFormat="1" applyFont="1" applyFill="1" applyAlignment="1">
      <alignment horizontal="center" vertical="center" wrapText="1"/>
    </xf>
    <xf numFmtId="166" fontId="15" fillId="3" borderId="0" xfId="12" applyNumberFormat="1" applyFont="1" applyFill="1" applyBorder="1" applyAlignment="1">
      <alignment horizontal="center"/>
    </xf>
    <xf numFmtId="166" fontId="11" fillId="0" borderId="0" xfId="14" applyNumberFormat="1" applyFont="1" applyFill="1" applyBorder="1"/>
    <xf numFmtId="166" fontId="11" fillId="0" borderId="0" xfId="14" applyNumberFormat="1" applyFont="1" applyFill="1" applyBorder="1" applyAlignment="1">
      <alignment vertical="top"/>
    </xf>
    <xf numFmtId="41" fontId="15" fillId="4" borderId="0" xfId="1" applyFont="1" applyFill="1" applyBorder="1" applyAlignment="1">
      <alignment horizontal="center"/>
    </xf>
    <xf numFmtId="3" fontId="22" fillId="0" borderId="13" xfId="0" applyNumberFormat="1" applyFont="1" applyBorder="1" applyAlignment="1">
      <alignment horizontal="right" vertical="center"/>
    </xf>
    <xf numFmtId="166" fontId="11" fillId="0" borderId="13" xfId="12" applyNumberFormat="1" applyFont="1" applyFill="1" applyBorder="1"/>
    <xf numFmtId="41" fontId="11" fillId="9" borderId="1" xfId="14" applyFont="1" applyFill="1" applyBorder="1"/>
    <xf numFmtId="166" fontId="11" fillId="9" borderId="1" xfId="14" applyNumberFormat="1" applyFont="1" applyFill="1" applyBorder="1"/>
    <xf numFmtId="166" fontId="11" fillId="9" borderId="0" xfId="14" applyNumberFormat="1" applyFont="1" applyFill="1" applyBorder="1"/>
    <xf numFmtId="41" fontId="0" fillId="9" borderId="0" xfId="0" applyNumberFormat="1" applyFill="1"/>
    <xf numFmtId="41" fontId="0" fillId="9" borderId="0" xfId="1" applyFont="1" applyFill="1"/>
    <xf numFmtId="0" fontId="0" fillId="9" borderId="0" xfId="0" applyFill="1"/>
    <xf numFmtId="0" fontId="11" fillId="9" borderId="1" xfId="11" applyFill="1" applyBorder="1" applyAlignment="1">
      <alignment horizontal="center" vertical="top"/>
    </xf>
    <xf numFmtId="0" fontId="21" fillId="9" borderId="5" xfId="0" applyFont="1" applyFill="1" applyBorder="1" applyAlignment="1">
      <alignment horizontal="left" vertical="top" wrapText="1" readingOrder="1"/>
    </xf>
    <xf numFmtId="0" fontId="23" fillId="0" borderId="13" xfId="11" applyFont="1" applyBorder="1" applyAlignment="1">
      <alignment horizontal="left" indent="1"/>
    </xf>
    <xf numFmtId="0" fontId="10" fillId="9" borderId="1" xfId="11" applyFont="1" applyFill="1" applyBorder="1" applyAlignment="1">
      <alignment horizontal="left" indent="1"/>
    </xf>
    <xf numFmtId="41" fontId="11" fillId="9" borderId="1" xfId="14" applyFont="1" applyFill="1" applyBorder="1" applyAlignment="1">
      <alignment horizontal="center" vertical="top"/>
    </xf>
    <xf numFmtId="0" fontId="11" fillId="10" borderId="1" xfId="11" applyFill="1" applyBorder="1" applyAlignment="1">
      <alignment horizontal="center" vertical="top"/>
    </xf>
    <xf numFmtId="0" fontId="0" fillId="10" borderId="1" xfId="11" applyFont="1" applyFill="1" applyBorder="1" applyAlignment="1">
      <alignment horizontal="left" indent="1"/>
    </xf>
    <xf numFmtId="0" fontId="21" fillId="10" borderId="5" xfId="0" applyFont="1" applyFill="1" applyBorder="1" applyAlignment="1">
      <alignment horizontal="left" vertical="top" wrapText="1" readingOrder="1"/>
    </xf>
    <xf numFmtId="3" fontId="21" fillId="10" borderId="5" xfId="0" applyNumberFormat="1" applyFont="1" applyFill="1" applyBorder="1" applyAlignment="1">
      <alignment horizontal="right" vertical="top" wrapText="1" readingOrder="1"/>
    </xf>
    <xf numFmtId="166" fontId="11" fillId="10" borderId="1" xfId="12" applyNumberFormat="1" applyFont="1" applyFill="1" applyBorder="1"/>
    <xf numFmtId="41" fontId="11" fillId="10" borderId="1" xfId="14" applyFont="1" applyFill="1" applyBorder="1"/>
    <xf numFmtId="166" fontId="10" fillId="10" borderId="11" xfId="14" applyNumberFormat="1" applyFont="1" applyFill="1" applyBorder="1"/>
    <xf numFmtId="166" fontId="10" fillId="10" borderId="0" xfId="14" applyNumberFormat="1" applyFont="1" applyFill="1" applyBorder="1"/>
    <xf numFmtId="41" fontId="0" fillId="10" borderId="0" xfId="0" applyNumberFormat="1" applyFill="1"/>
    <xf numFmtId="41" fontId="0" fillId="10" borderId="0" xfId="1" applyFont="1" applyFill="1"/>
    <xf numFmtId="0" fontId="0" fillId="10" borderId="0" xfId="0" applyFill="1"/>
    <xf numFmtId="0" fontId="10" fillId="10" borderId="12" xfId="11" applyFont="1" applyFill="1" applyBorder="1" applyAlignment="1">
      <alignment horizontal="left" indent="1"/>
    </xf>
    <xf numFmtId="0" fontId="21" fillId="10" borderId="1" xfId="0" applyFont="1" applyFill="1" applyBorder="1" applyAlignment="1">
      <alignment horizontal="left" vertical="top" wrapText="1" readingOrder="1"/>
    </xf>
    <xf numFmtId="41" fontId="11" fillId="10" borderId="12" xfId="14" applyFont="1" applyFill="1" applyBorder="1" applyAlignment="1">
      <alignment vertical="top"/>
    </xf>
    <xf numFmtId="166" fontId="11" fillId="10" borderId="12" xfId="12" applyNumberFormat="1" applyFont="1" applyFill="1" applyBorder="1"/>
    <xf numFmtId="41" fontId="11" fillId="10" borderId="12" xfId="14" applyFont="1" applyFill="1" applyBorder="1"/>
    <xf numFmtId="166" fontId="11" fillId="10" borderId="12" xfId="14" applyNumberFormat="1" applyFont="1" applyFill="1" applyBorder="1"/>
    <xf numFmtId="166" fontId="11" fillId="10" borderId="0" xfId="14" applyNumberFormat="1" applyFont="1" applyFill="1" applyBorder="1"/>
    <xf numFmtId="0" fontId="10" fillId="10" borderId="1" xfId="11" applyFont="1" applyFill="1" applyBorder="1" applyAlignment="1">
      <alignment horizontal="left" indent="1"/>
    </xf>
    <xf numFmtId="41" fontId="11" fillId="10" borderId="1" xfId="14" applyFont="1" applyFill="1" applyBorder="1" applyAlignment="1">
      <alignment vertical="top"/>
    </xf>
    <xf numFmtId="41" fontId="10" fillId="10" borderId="11" xfId="14" applyFont="1" applyFill="1" applyBorder="1" applyAlignment="1">
      <alignment vertical="top"/>
    </xf>
    <xf numFmtId="41" fontId="10" fillId="10" borderId="11" xfId="14" applyFont="1" applyFill="1" applyBorder="1"/>
    <xf numFmtId="166" fontId="11" fillId="10" borderId="1" xfId="14" applyNumberFormat="1" applyFont="1" applyFill="1" applyBorder="1"/>
    <xf numFmtId="0" fontId="21" fillId="0" borderId="0" xfId="0" applyFont="1" applyAlignment="1">
      <alignment horizontal="left" vertical="top" wrapText="1" readingOrder="1"/>
    </xf>
    <xf numFmtId="1" fontId="10" fillId="0" borderId="1" xfId="16" applyNumberFormat="1" applyFont="1" applyFill="1" applyBorder="1" applyAlignment="1">
      <alignment horizontal="right"/>
    </xf>
    <xf numFmtId="164" fontId="10" fillId="0" borderId="1" xfId="16" applyFont="1" applyFill="1" applyBorder="1"/>
    <xf numFmtId="0" fontId="11" fillId="10" borderId="12" xfId="11" applyFill="1" applyBorder="1" applyAlignment="1">
      <alignment horizontal="left" indent="1"/>
    </xf>
    <xf numFmtId="0" fontId="21" fillId="10" borderId="6" xfId="0" applyFont="1" applyFill="1" applyBorder="1" applyAlignment="1">
      <alignment horizontal="left" vertical="top" wrapText="1" readingOrder="1"/>
    </xf>
    <xf numFmtId="0" fontId="15" fillId="11" borderId="1" xfId="11" applyFont="1" applyFill="1" applyBorder="1" applyAlignment="1">
      <alignment horizontal="center" vertical="center"/>
    </xf>
    <xf numFmtId="0" fontId="15" fillId="11" borderId="1" xfId="11" applyFont="1" applyFill="1" applyBorder="1" applyAlignment="1">
      <alignment horizontal="center" vertical="center" wrapText="1"/>
    </xf>
    <xf numFmtId="166" fontId="10" fillId="10" borderId="1" xfId="14" applyNumberFormat="1" applyFont="1" applyFill="1" applyBorder="1"/>
    <xf numFmtId="3" fontId="21" fillId="0" borderId="8" xfId="0" applyNumberFormat="1" applyFont="1" applyBorder="1" applyAlignment="1">
      <alignment horizontal="right" vertical="top" wrapText="1" readingOrder="1"/>
    </xf>
    <xf numFmtId="41" fontId="10" fillId="0" borderId="1" xfId="14" applyFont="1" applyFill="1" applyBorder="1" applyAlignment="1">
      <alignment vertical="top"/>
    </xf>
    <xf numFmtId="41" fontId="10" fillId="0" borderId="1" xfId="14" applyFont="1" applyFill="1" applyBorder="1"/>
    <xf numFmtId="166" fontId="10" fillId="0" borderId="0" xfId="14" applyNumberFormat="1" applyFont="1" applyFill="1" applyBorder="1"/>
    <xf numFmtId="41" fontId="11" fillId="0" borderId="12" xfId="14" applyFont="1" applyFill="1" applyBorder="1" applyAlignment="1">
      <alignment vertical="top"/>
    </xf>
    <xf numFmtId="166" fontId="11" fillId="0" borderId="12" xfId="12" applyNumberFormat="1" applyFont="1" applyFill="1" applyBorder="1"/>
    <xf numFmtId="0" fontId="9" fillId="0" borderId="1" xfId="11" applyFont="1" applyBorder="1" applyAlignment="1">
      <alignment horizontal="left" vertical="top" wrapText="1" indent="1"/>
    </xf>
    <xf numFmtId="0" fontId="24" fillId="0" borderId="1" xfId="11" applyFont="1" applyBorder="1" applyAlignment="1">
      <alignment horizontal="left" indent="1"/>
    </xf>
    <xf numFmtId="1" fontId="10" fillId="9" borderId="1" xfId="16" applyNumberFormat="1" applyFont="1" applyFill="1" applyBorder="1" applyAlignment="1">
      <alignment horizontal="right"/>
    </xf>
    <xf numFmtId="0" fontId="8" fillId="0" borderId="1" xfId="11" applyFont="1" applyBorder="1" applyAlignment="1">
      <alignment horizontal="left" vertical="top" indent="1"/>
    </xf>
    <xf numFmtId="0" fontId="24" fillId="0" borderId="12" xfId="11" applyFont="1" applyBorder="1" applyAlignment="1">
      <alignment horizontal="left" indent="1"/>
    </xf>
    <xf numFmtId="0" fontId="11" fillId="10" borderId="1" xfId="11" applyFill="1" applyBorder="1" applyAlignment="1">
      <alignment horizontal="left" indent="1"/>
    </xf>
    <xf numFmtId="0" fontId="11" fillId="10" borderId="1" xfId="11" applyFill="1" applyBorder="1" applyAlignment="1">
      <alignment horizontal="left" vertical="top" wrapText="1" indent="1"/>
    </xf>
    <xf numFmtId="0" fontId="0" fillId="10" borderId="1" xfId="0" applyFill="1" applyBorder="1"/>
    <xf numFmtId="0" fontId="8" fillId="0" borderId="1" xfId="11" applyFont="1" applyBorder="1" applyAlignment="1">
      <alignment horizontal="left" indent="1"/>
    </xf>
    <xf numFmtId="41" fontId="17" fillId="0" borderId="0" xfId="1" applyFont="1" applyAlignment="1">
      <alignment horizontal="center"/>
    </xf>
    <xf numFmtId="0" fontId="11" fillId="12" borderId="1" xfId="11" applyFill="1" applyBorder="1" applyAlignment="1">
      <alignment horizontal="center" vertical="top"/>
    </xf>
    <xf numFmtId="0" fontId="0" fillId="12" borderId="1" xfId="0" applyFill="1" applyBorder="1" applyAlignment="1">
      <alignment wrapText="1"/>
    </xf>
    <xf numFmtId="0" fontId="21" fillId="12" borderId="5" xfId="0" applyFont="1" applyFill="1" applyBorder="1" applyAlignment="1">
      <alignment horizontal="left" vertical="top" wrapText="1" readingOrder="1"/>
    </xf>
    <xf numFmtId="164" fontId="27" fillId="12" borderId="1" xfId="16" applyFont="1" applyFill="1" applyBorder="1" applyAlignment="1">
      <alignment horizontal="center" vertical="center"/>
    </xf>
    <xf numFmtId="0" fontId="27" fillId="12" borderId="1" xfId="11" applyFont="1" applyFill="1" applyBorder="1" applyAlignment="1">
      <alignment horizontal="right" vertical="center"/>
    </xf>
    <xf numFmtId="164" fontId="27" fillId="12" borderId="1" xfId="16" applyFont="1" applyFill="1" applyBorder="1" applyAlignment="1">
      <alignment horizontal="right" vertical="center"/>
    </xf>
    <xf numFmtId="166" fontId="27" fillId="12" borderId="1" xfId="12" applyNumberFormat="1" applyFont="1" applyFill="1" applyBorder="1" applyAlignment="1">
      <alignment horizontal="right" vertical="center"/>
    </xf>
    <xf numFmtId="41" fontId="8" fillId="0" borderId="1" xfId="14" applyFont="1" applyFill="1" applyBorder="1"/>
    <xf numFmtId="0" fontId="0" fillId="12" borderId="0" xfId="0" applyFill="1"/>
    <xf numFmtId="164" fontId="32" fillId="0" borderId="1" xfId="16" applyFont="1" applyFill="1" applyBorder="1"/>
    <xf numFmtId="0" fontId="32" fillId="0" borderId="1" xfId="11" applyFont="1" applyBorder="1" applyAlignment="1">
      <alignment horizontal="left" vertical="top" indent="1"/>
    </xf>
    <xf numFmtId="41" fontId="32" fillId="0" borderId="1" xfId="14" applyFont="1" applyFill="1" applyBorder="1" applyAlignment="1">
      <alignment vertical="top"/>
    </xf>
    <xf numFmtId="0" fontId="32" fillId="0" borderId="1" xfId="11" applyFont="1" applyBorder="1" applyAlignment="1">
      <alignment horizontal="left" indent="1"/>
    </xf>
    <xf numFmtId="41" fontId="32" fillId="0" borderId="1" xfId="14" applyFont="1" applyFill="1" applyBorder="1" applyAlignment="1">
      <alignment horizontal="center"/>
    </xf>
    <xf numFmtId="41" fontId="32" fillId="0" borderId="1" xfId="14" applyFont="1" applyFill="1" applyBorder="1"/>
    <xf numFmtId="0" fontId="30" fillId="0" borderId="1" xfId="11" applyFont="1" applyBorder="1" applyAlignment="1">
      <alignment horizontal="left" indent="1"/>
    </xf>
    <xf numFmtId="0" fontId="32" fillId="10" borderId="1" xfId="11" applyFont="1" applyFill="1" applyBorder="1" applyAlignment="1">
      <alignment horizontal="left" indent="1"/>
    </xf>
    <xf numFmtId="41" fontId="32" fillId="10" borderId="1" xfId="14" applyFont="1" applyFill="1" applyBorder="1" applyAlignment="1">
      <alignment vertical="top"/>
    </xf>
    <xf numFmtId="166" fontId="32" fillId="10" borderId="1" xfId="12" applyNumberFormat="1" applyFont="1" applyFill="1" applyBorder="1"/>
    <xf numFmtId="0" fontId="33" fillId="0" borderId="1" xfId="11" applyFont="1" applyBorder="1" applyAlignment="1">
      <alignment horizontal="left" indent="1"/>
    </xf>
    <xf numFmtId="0" fontId="31" fillId="0" borderId="1" xfId="0" applyFont="1" applyBorder="1" applyAlignment="1">
      <alignment horizontal="left" vertical="top" wrapText="1" readingOrder="1"/>
    </xf>
    <xf numFmtId="166" fontId="32" fillId="0" borderId="1" xfId="12" applyNumberFormat="1" applyFont="1" applyFill="1" applyBorder="1"/>
    <xf numFmtId="41" fontId="32" fillId="9" borderId="1" xfId="1" applyFont="1" applyFill="1" applyBorder="1" applyAlignment="1">
      <alignment horizontal="right"/>
    </xf>
    <xf numFmtId="0" fontId="28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left" vertical="center" indent="1"/>
    </xf>
    <xf numFmtId="0" fontId="28" fillId="7" borderId="1" xfId="0" applyFont="1" applyFill="1" applyBorder="1" applyAlignment="1">
      <alignment vertical="center"/>
    </xf>
    <xf numFmtId="3" fontId="28" fillId="7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9" fillId="0" borderId="1" xfId="0" applyFont="1" applyBorder="1" applyAlignment="1">
      <alignment vertical="center" wrapText="1"/>
    </xf>
    <xf numFmtId="3" fontId="29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3" fontId="29" fillId="13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left" vertical="center" wrapText="1" indent="1"/>
    </xf>
    <xf numFmtId="0" fontId="29" fillId="12" borderId="1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left" vertical="center" wrapText="1" indent="1"/>
    </xf>
    <xf numFmtId="0" fontId="29" fillId="12" borderId="1" xfId="0" applyFont="1" applyFill="1" applyBorder="1" applyAlignment="1">
      <alignment vertical="center" wrapText="1"/>
    </xf>
    <xf numFmtId="3" fontId="29" fillId="12" borderId="1" xfId="0" applyNumberFormat="1" applyFont="1" applyFill="1" applyBorder="1" applyAlignment="1">
      <alignment vertical="center"/>
    </xf>
    <xf numFmtId="0" fontId="29" fillId="12" borderId="1" xfId="0" applyFont="1" applyFill="1" applyBorder="1" applyAlignment="1">
      <alignment vertical="center"/>
    </xf>
    <xf numFmtId="3" fontId="2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readingOrder="1"/>
    </xf>
    <xf numFmtId="3" fontId="29" fillId="0" borderId="1" xfId="0" applyNumberFormat="1" applyFont="1" applyBorder="1" applyAlignment="1">
      <alignment horizontal="right" vertical="center"/>
    </xf>
    <xf numFmtId="0" fontId="31" fillId="10" borderId="1" xfId="0" applyFont="1" applyFill="1" applyBorder="1" applyAlignment="1">
      <alignment horizontal="left" vertical="top" wrapText="1" readingOrder="1"/>
    </xf>
    <xf numFmtId="3" fontId="31" fillId="0" borderId="1" xfId="0" applyNumberFormat="1" applyFont="1" applyBorder="1" applyAlignment="1">
      <alignment horizontal="right" vertical="top" wrapText="1" readingOrder="1"/>
    </xf>
    <xf numFmtId="0" fontId="29" fillId="0" borderId="1" xfId="0" applyFont="1" applyBorder="1" applyAlignment="1">
      <alignment horizontal="right" vertical="center"/>
    </xf>
    <xf numFmtId="3" fontId="29" fillId="0" borderId="1" xfId="0" applyNumberFormat="1" applyFont="1" applyBorder="1" applyAlignment="1">
      <alignment vertical="center" wrapText="1"/>
    </xf>
    <xf numFmtId="3" fontId="28" fillId="8" borderId="1" xfId="0" applyNumberFormat="1" applyFont="1" applyFill="1" applyBorder="1" applyAlignment="1">
      <alignment horizontal="center" vertical="center"/>
    </xf>
    <xf numFmtId="0" fontId="35" fillId="0" borderId="0" xfId="0" applyFont="1"/>
    <xf numFmtId="0" fontId="36" fillId="2" borderId="1" xfId="11" applyFont="1" applyFill="1" applyBorder="1" applyAlignment="1">
      <alignment horizontal="center" vertical="center"/>
    </xf>
    <xf numFmtId="0" fontId="35" fillId="0" borderId="1" xfId="11" applyFont="1" applyBorder="1" applyAlignment="1">
      <alignment horizontal="left" indent="1"/>
    </xf>
    <xf numFmtId="164" fontId="35" fillId="0" borderId="1" xfId="16" applyFont="1" applyBorder="1"/>
    <xf numFmtId="41" fontId="35" fillId="0" borderId="1" xfId="1" applyFont="1" applyBorder="1"/>
    <xf numFmtId="0" fontId="35" fillId="0" borderId="1" xfId="11" applyFont="1" applyBorder="1" applyAlignment="1">
      <alignment horizontal="left" vertical="top" wrapText="1" indent="1"/>
    </xf>
    <xf numFmtId="0" fontId="35" fillId="12" borderId="1" xfId="11" applyFont="1" applyFill="1" applyBorder="1" applyAlignment="1">
      <alignment horizontal="left" indent="1"/>
    </xf>
    <xf numFmtId="166" fontId="35" fillId="0" borderId="1" xfId="14" applyNumberFormat="1" applyFont="1" applyFill="1" applyBorder="1"/>
    <xf numFmtId="0" fontId="37" fillId="0" borderId="1" xfId="11" applyFont="1" applyBorder="1" applyAlignment="1">
      <alignment horizontal="left" indent="1"/>
    </xf>
    <xf numFmtId="0" fontId="37" fillId="0" borderId="1" xfId="0" applyFont="1" applyBorder="1" applyAlignment="1">
      <alignment vertical="center"/>
    </xf>
    <xf numFmtId="166" fontId="35" fillId="0" borderId="1" xfId="14" applyNumberFormat="1" applyFont="1" applyFill="1" applyBorder="1" applyAlignment="1">
      <alignment vertical="top"/>
    </xf>
    <xf numFmtId="0" fontId="35" fillId="0" borderId="1" xfId="0" applyFont="1" applyBorder="1"/>
    <xf numFmtId="0" fontId="38" fillId="0" borderId="1" xfId="11" applyFont="1" applyBorder="1" applyAlignment="1">
      <alignment horizontal="left" indent="1"/>
    </xf>
    <xf numFmtId="0" fontId="38" fillId="0" borderId="12" xfId="11" applyFont="1" applyBorder="1" applyAlignment="1">
      <alignment horizontal="left" indent="1"/>
    </xf>
    <xf numFmtId="166" fontId="35" fillId="0" borderId="1" xfId="0" applyNumberFormat="1" applyFont="1" applyBorder="1"/>
    <xf numFmtId="0" fontId="35" fillId="0" borderId="1" xfId="11" applyFont="1" applyBorder="1" applyAlignment="1">
      <alignment horizontal="left" vertical="top" indent="1"/>
    </xf>
    <xf numFmtId="164" fontId="36" fillId="4" borderId="1" xfId="11" applyNumberFormat="1" applyFont="1" applyFill="1" applyBorder="1" applyAlignment="1">
      <alignment horizontal="center"/>
    </xf>
    <xf numFmtId="41" fontId="36" fillId="4" borderId="1" xfId="1" applyFont="1" applyFill="1" applyBorder="1" applyAlignment="1">
      <alignment horizontal="center"/>
    </xf>
    <xf numFmtId="0" fontId="8" fillId="9" borderId="1" xfId="11" applyFont="1" applyFill="1" applyBorder="1" applyAlignment="1">
      <alignment horizontal="center" vertical="top"/>
    </xf>
    <xf numFmtId="0" fontId="8" fillId="9" borderId="12" xfId="11" applyFont="1" applyFill="1" applyBorder="1" applyAlignment="1">
      <alignment horizontal="left" indent="1"/>
    </xf>
    <xf numFmtId="0" fontId="8" fillId="9" borderId="1" xfId="0" applyFont="1" applyFill="1" applyBorder="1" applyAlignment="1">
      <alignment horizontal="left" vertical="top" wrapText="1" readingOrder="1"/>
    </xf>
    <xf numFmtId="41" fontId="8" fillId="9" borderId="1" xfId="14" applyFont="1" applyFill="1" applyBorder="1" applyAlignment="1">
      <alignment vertical="top"/>
    </xf>
    <xf numFmtId="166" fontId="8" fillId="9" borderId="1" xfId="12" applyNumberFormat="1" applyFont="1" applyFill="1" applyBorder="1"/>
    <xf numFmtId="166" fontId="8" fillId="9" borderId="12" xfId="12" applyNumberFormat="1" applyFont="1" applyFill="1" applyBorder="1"/>
    <xf numFmtId="166" fontId="8" fillId="9" borderId="1" xfId="14" applyNumberFormat="1" applyFont="1" applyFill="1" applyBorder="1"/>
    <xf numFmtId="166" fontId="8" fillId="9" borderId="0" xfId="14" applyNumberFormat="1" applyFont="1" applyFill="1" applyBorder="1"/>
    <xf numFmtId="41" fontId="8" fillId="9" borderId="0" xfId="0" applyNumberFormat="1" applyFont="1" applyFill="1"/>
    <xf numFmtId="41" fontId="8" fillId="9" borderId="12" xfId="14" applyFont="1" applyFill="1" applyBorder="1" applyAlignment="1">
      <alignment vertical="top"/>
    </xf>
    <xf numFmtId="41" fontId="8" fillId="9" borderId="0" xfId="1" applyFont="1" applyFill="1"/>
    <xf numFmtId="0" fontId="8" fillId="9" borderId="0" xfId="0" applyFont="1" applyFill="1"/>
    <xf numFmtId="0" fontId="8" fillId="9" borderId="1" xfId="11" applyFont="1" applyFill="1" applyBorder="1" applyAlignment="1">
      <alignment horizontal="left" indent="1"/>
    </xf>
    <xf numFmtId="0" fontId="8" fillId="9" borderId="5" xfId="0" applyFont="1" applyFill="1" applyBorder="1" applyAlignment="1">
      <alignment horizontal="left" vertical="top" wrapText="1" readingOrder="1"/>
    </xf>
    <xf numFmtId="3" fontId="8" fillId="9" borderId="8" xfId="0" applyNumberFormat="1" applyFont="1" applyFill="1" applyBorder="1" applyAlignment="1">
      <alignment horizontal="right" vertical="top" wrapText="1" readingOrder="1"/>
    </xf>
    <xf numFmtId="41" fontId="8" fillId="9" borderId="1" xfId="14" applyFont="1" applyFill="1" applyBorder="1"/>
    <xf numFmtId="3" fontId="8" fillId="9" borderId="5" xfId="0" applyNumberFormat="1" applyFont="1" applyFill="1" applyBorder="1" applyAlignment="1">
      <alignment horizontal="right" vertical="top" wrapText="1" readingOrder="1"/>
    </xf>
    <xf numFmtId="0" fontId="8" fillId="9" borderId="6" xfId="0" applyFont="1" applyFill="1" applyBorder="1" applyAlignment="1">
      <alignment horizontal="left" vertical="top" wrapText="1" readingOrder="1"/>
    </xf>
    <xf numFmtId="41" fontId="8" fillId="9" borderId="12" xfId="14" applyFont="1" applyFill="1" applyBorder="1"/>
    <xf numFmtId="166" fontId="8" fillId="9" borderId="12" xfId="14" applyNumberFormat="1" applyFont="1" applyFill="1" applyBorder="1"/>
    <xf numFmtId="0" fontId="23" fillId="10" borderId="1" xfId="11" applyFont="1" applyFill="1" applyBorder="1" applyAlignment="1">
      <alignment horizontal="left" indent="1"/>
    </xf>
    <xf numFmtId="3" fontId="22" fillId="10" borderId="13" xfId="0" applyNumberFormat="1" applyFont="1" applyFill="1" applyBorder="1" applyAlignment="1">
      <alignment horizontal="right" vertical="center"/>
    </xf>
    <xf numFmtId="166" fontId="11" fillId="10" borderId="13" xfId="12" applyNumberFormat="1" applyFont="1" applyFill="1" applyBorder="1"/>
    <xf numFmtId="166" fontId="0" fillId="0" borderId="0" xfId="15" applyNumberFormat="1" applyFont="1"/>
    <xf numFmtId="41" fontId="8" fillId="10" borderId="1" xfId="14" applyFont="1" applyFill="1" applyBorder="1"/>
    <xf numFmtId="0" fontId="10" fillId="10" borderId="1" xfId="11" applyFont="1" applyFill="1" applyBorder="1" applyAlignment="1">
      <alignment horizontal="left" vertical="top" wrapText="1" indent="1"/>
    </xf>
    <xf numFmtId="0" fontId="11" fillId="10" borderId="1" xfId="11" applyFill="1" applyBorder="1" applyAlignment="1">
      <alignment horizontal="center"/>
    </xf>
    <xf numFmtId="41" fontId="11" fillId="10" borderId="1" xfId="14" applyFont="1" applyFill="1" applyBorder="1" applyAlignment="1">
      <alignment horizontal="center"/>
    </xf>
    <xf numFmtId="0" fontId="23" fillId="10" borderId="13" xfId="11" applyFont="1" applyFill="1" applyBorder="1" applyAlignment="1">
      <alignment horizontal="left" indent="1"/>
    </xf>
    <xf numFmtId="0" fontId="21" fillId="10" borderId="0" xfId="0" applyFont="1" applyFill="1" applyAlignment="1">
      <alignment horizontal="left" vertical="top" wrapText="1" readingOrder="1"/>
    </xf>
    <xf numFmtId="1" fontId="10" fillId="10" borderId="1" xfId="16" applyNumberFormat="1" applyFont="1" applyFill="1" applyBorder="1" applyAlignment="1">
      <alignment horizontal="right"/>
    </xf>
    <xf numFmtId="164" fontId="10" fillId="10" borderId="1" xfId="16" applyFont="1" applyFill="1" applyBorder="1"/>
    <xf numFmtId="41" fontId="11" fillId="10" borderId="1" xfId="14" applyFont="1" applyFill="1" applyBorder="1" applyAlignment="1">
      <alignment vertical="center"/>
    </xf>
    <xf numFmtId="166" fontId="11" fillId="10" borderId="1" xfId="14" applyNumberFormat="1" applyFont="1" applyFill="1" applyBorder="1" applyAlignment="1">
      <alignment vertical="top"/>
    </xf>
    <xf numFmtId="166" fontId="11" fillId="10" borderId="0" xfId="14" applyNumberFormat="1" applyFont="1" applyFill="1" applyBorder="1" applyAlignment="1">
      <alignment vertical="top"/>
    </xf>
    <xf numFmtId="0" fontId="8" fillId="10" borderId="1" xfId="11" applyFont="1" applyFill="1" applyBorder="1" applyAlignment="1">
      <alignment horizontal="left" indent="1"/>
    </xf>
    <xf numFmtId="166" fontId="0" fillId="10" borderId="1" xfId="19" applyNumberFormat="1" applyFont="1" applyFill="1" applyBorder="1" applyAlignment="1">
      <alignment wrapText="1"/>
    </xf>
    <xf numFmtId="166" fontId="0" fillId="10" borderId="1" xfId="0" applyNumberFormat="1" applyFill="1" applyBorder="1"/>
    <xf numFmtId="166" fontId="0" fillId="10" borderId="0" xfId="0" applyNumberFormat="1" applyFill="1"/>
    <xf numFmtId="0" fontId="8" fillId="10" borderId="1" xfId="11" applyFont="1" applyFill="1" applyBorder="1" applyAlignment="1">
      <alignment horizontal="left" vertical="top" indent="1"/>
    </xf>
    <xf numFmtId="0" fontId="21" fillId="10" borderId="5" xfId="0" applyFont="1" applyFill="1" applyBorder="1" applyAlignment="1">
      <alignment horizontal="left" vertical="top" readingOrder="1"/>
    </xf>
    <xf numFmtId="0" fontId="7" fillId="0" borderId="1" xfId="11" applyFont="1" applyBorder="1" applyAlignment="1">
      <alignment horizontal="left" indent="1"/>
    </xf>
    <xf numFmtId="41" fontId="24" fillId="10" borderId="1" xfId="14" applyFont="1" applyFill="1" applyBorder="1" applyAlignment="1">
      <alignment vertical="top"/>
    </xf>
    <xf numFmtId="0" fontId="7" fillId="10" borderId="1" xfId="11" applyFont="1" applyFill="1" applyBorder="1" applyAlignment="1">
      <alignment horizontal="left" indent="1"/>
    </xf>
    <xf numFmtId="41" fontId="24" fillId="10" borderId="1" xfId="14" applyFont="1" applyFill="1" applyBorder="1"/>
    <xf numFmtId="0" fontId="13" fillId="0" borderId="0" xfId="20"/>
    <xf numFmtId="0" fontId="0" fillId="0" borderId="0" xfId="0" applyAlignment="1">
      <alignment wrapText="1"/>
    </xf>
    <xf numFmtId="0" fontId="15" fillId="3" borderId="1" xfId="11" applyFont="1" applyFill="1" applyBorder="1" applyAlignment="1">
      <alignment horizontal="center" vertical="center"/>
    </xf>
    <xf numFmtId="0" fontId="11" fillId="0" borderId="1" xfId="11" applyBorder="1" applyAlignment="1">
      <alignment horizontal="center" vertical="center"/>
    </xf>
    <xf numFmtId="41" fontId="11" fillId="0" borderId="1" xfId="14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1"/>
    </xf>
    <xf numFmtId="0" fontId="15" fillId="3" borderId="1" xfId="11" applyFont="1" applyFill="1" applyBorder="1" applyAlignment="1">
      <alignment horizontal="left" vertical="center" indent="1"/>
    </xf>
    <xf numFmtId="0" fontId="15" fillId="3" borderId="1" xfId="11" applyFont="1" applyFill="1" applyBorder="1" applyAlignment="1">
      <alignment horizontal="left" vertical="center" wrapText="1" indent="1"/>
    </xf>
    <xf numFmtId="0" fontId="11" fillId="0" borderId="1" xfId="1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top" wrapText="1" indent="1"/>
    </xf>
    <xf numFmtId="41" fontId="8" fillId="0" borderId="1" xfId="14" applyFont="1" applyFill="1" applyBorder="1" applyAlignment="1">
      <alignment vertical="top"/>
    </xf>
    <xf numFmtId="41" fontId="17" fillId="0" borderId="0" xfId="1" applyFont="1" applyFill="1" applyAlignment="1">
      <alignment horizontal="center"/>
    </xf>
    <xf numFmtId="41" fontId="6" fillId="0" borderId="1" xfId="14" applyFont="1" applyFill="1" applyBorder="1" applyAlignment="1">
      <alignment vertical="top"/>
    </xf>
    <xf numFmtId="166" fontId="6" fillId="0" borderId="1" xfId="14" applyNumberFormat="1" applyFont="1" applyFill="1" applyBorder="1"/>
    <xf numFmtId="41" fontId="15" fillId="3" borderId="1" xfId="11" applyNumberFormat="1" applyFont="1" applyFill="1" applyBorder="1" applyAlignment="1">
      <alignment horizontal="center"/>
    </xf>
    <xf numFmtId="41" fontId="17" fillId="0" borderId="1" xfId="14" applyFont="1" applyFill="1" applyBorder="1" applyAlignment="1">
      <alignment horizontal="center"/>
    </xf>
    <xf numFmtId="41" fontId="0" fillId="0" borderId="1" xfId="0" applyNumberFormat="1" applyBorder="1"/>
    <xf numFmtId="166" fontId="6" fillId="0" borderId="1" xfId="14" quotePrefix="1" applyNumberFormat="1" applyFont="1" applyFill="1" applyBorder="1"/>
    <xf numFmtId="0" fontId="0" fillId="0" borderId="1" xfId="0" applyBorder="1" applyAlignment="1">
      <alignment wrapText="1"/>
    </xf>
    <xf numFmtId="166" fontId="6" fillId="0" borderId="1" xfId="14" applyNumberFormat="1" applyFont="1" applyFill="1" applyBorder="1" applyAlignment="1">
      <alignment vertical="top"/>
    </xf>
    <xf numFmtId="166" fontId="6" fillId="0" borderId="1" xfId="14" quotePrefix="1" applyNumberFormat="1" applyFont="1" applyFill="1" applyBorder="1" applyAlignment="1">
      <alignment vertical="top"/>
    </xf>
    <xf numFmtId="0" fontId="5" fillId="0" borderId="1" xfId="11" applyFont="1" applyBorder="1" applyAlignment="1">
      <alignment horizontal="left" vertical="center" wrapText="1" indent="1"/>
    </xf>
    <xf numFmtId="0" fontId="21" fillId="0" borderId="1" xfId="0" applyFont="1" applyBorder="1" applyAlignment="1">
      <alignment horizontal="left" vertical="top" wrapText="1"/>
    </xf>
    <xf numFmtId="41" fontId="0" fillId="0" borderId="1" xfId="0" applyNumberFormat="1" applyBorder="1" applyAlignment="1">
      <alignment vertical="top"/>
    </xf>
    <xf numFmtId="41" fontId="17" fillId="0" borderId="1" xfId="14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11" fillId="0" borderId="1" xfId="1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5" fillId="14" borderId="1" xfId="11" applyFont="1" applyFill="1" applyBorder="1" applyAlignment="1">
      <alignment horizontal="center" vertical="center"/>
    </xf>
    <xf numFmtId="0" fontId="15" fillId="14" borderId="1" xfId="11" applyFont="1" applyFill="1" applyBorder="1" applyAlignment="1">
      <alignment horizontal="left" vertical="center" wrapText="1" indent="1"/>
    </xf>
    <xf numFmtId="0" fontId="15" fillId="14" borderId="1" xfId="11" applyFont="1" applyFill="1" applyBorder="1" applyAlignment="1">
      <alignment horizontal="left" vertical="center" indent="1"/>
    </xf>
    <xf numFmtId="166" fontId="15" fillId="14" borderId="1" xfId="1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1" fillId="12" borderId="1" xfId="1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left" vertical="center" wrapText="1" indent="1"/>
    </xf>
    <xf numFmtId="41" fontId="11" fillId="12" borderId="1" xfId="14" applyFont="1" applyFill="1" applyBorder="1" applyAlignment="1">
      <alignment horizontal="center" vertical="center"/>
    </xf>
    <xf numFmtId="41" fontId="11" fillId="12" borderId="1" xfId="14" applyFont="1" applyFill="1" applyBorder="1" applyAlignment="1">
      <alignment vertical="center"/>
    </xf>
    <xf numFmtId="166" fontId="11" fillId="12" borderId="1" xfId="14" applyNumberFormat="1" applyFont="1" applyFill="1" applyBorder="1"/>
    <xf numFmtId="41" fontId="0" fillId="12" borderId="1" xfId="0" applyNumberFormat="1" applyFill="1" applyBorder="1"/>
    <xf numFmtId="41" fontId="17" fillId="12" borderId="1" xfId="14" applyFont="1" applyFill="1" applyBorder="1" applyAlignment="1">
      <alignment horizontal="center"/>
    </xf>
    <xf numFmtId="0" fontId="21" fillId="12" borderId="1" xfId="0" applyFont="1" applyFill="1" applyBorder="1" applyAlignment="1">
      <alignment horizontal="left" vertical="top" wrapText="1"/>
    </xf>
    <xf numFmtId="41" fontId="8" fillId="12" borderId="1" xfId="14" applyFont="1" applyFill="1" applyBorder="1" applyAlignment="1">
      <alignment vertical="top"/>
    </xf>
    <xf numFmtId="41" fontId="6" fillId="12" borderId="1" xfId="14" applyFont="1" applyFill="1" applyBorder="1" applyAlignment="1">
      <alignment vertical="top"/>
    </xf>
    <xf numFmtId="41" fontId="11" fillId="12" borderId="1" xfId="14" applyFont="1" applyFill="1" applyBorder="1" applyAlignment="1">
      <alignment vertical="top"/>
    </xf>
    <xf numFmtId="166" fontId="6" fillId="12" borderId="1" xfId="14" applyNumberFormat="1" applyFont="1" applyFill="1" applyBorder="1" applyAlignment="1">
      <alignment vertical="top"/>
    </xf>
    <xf numFmtId="166" fontId="6" fillId="12" borderId="1" xfId="14" quotePrefix="1" applyNumberFormat="1" applyFont="1" applyFill="1" applyBorder="1" applyAlignment="1">
      <alignment vertical="top"/>
    </xf>
    <xf numFmtId="166" fontId="17" fillId="12" borderId="1" xfId="14" applyNumberFormat="1" applyFont="1" applyFill="1" applyBorder="1" applyAlignment="1">
      <alignment vertical="top"/>
    </xf>
    <xf numFmtId="0" fontId="10" fillId="12" borderId="1" xfId="11" applyFont="1" applyFill="1" applyBorder="1" applyAlignment="1">
      <alignment horizontal="left" vertical="center" wrapText="1" indent="1"/>
    </xf>
    <xf numFmtId="166" fontId="4" fillId="0" borderId="1" xfId="14" applyNumberFormat="1" applyFont="1" applyFill="1" applyBorder="1" applyAlignment="1">
      <alignment vertical="top"/>
    </xf>
    <xf numFmtId="0" fontId="3" fillId="12" borderId="1" xfId="11" applyFont="1" applyFill="1" applyBorder="1" applyAlignment="1">
      <alignment horizontal="left" vertical="top" wrapText="1"/>
    </xf>
    <xf numFmtId="41" fontId="17" fillId="0" borderId="0" xfId="0" applyNumberFormat="1" applyFont="1"/>
    <xf numFmtId="0" fontId="2" fillId="0" borderId="1" xfId="11" applyFont="1" applyBorder="1" applyAlignment="1">
      <alignment horizontal="left" vertical="top" wrapText="1"/>
    </xf>
    <xf numFmtId="0" fontId="21" fillId="12" borderId="1" xfId="0" applyFont="1" applyFill="1" applyBorder="1" applyAlignment="1">
      <alignment horizontal="left" wrapText="1" indent="1"/>
    </xf>
    <xf numFmtId="41" fontId="1" fillId="0" borderId="1" xfId="14" applyFont="1" applyFill="1" applyBorder="1" applyAlignment="1">
      <alignment vertical="top"/>
    </xf>
    <xf numFmtId="0" fontId="17" fillId="0" borderId="0" xfId="0" applyFont="1" applyAlignment="1">
      <alignment horizontal="center"/>
    </xf>
    <xf numFmtId="166" fontId="15" fillId="11" borderId="14" xfId="11" applyNumberFormat="1" applyFont="1" applyFill="1" applyBorder="1" applyAlignment="1">
      <alignment horizontal="center" vertical="center" wrapText="1"/>
    </xf>
    <xf numFmtId="0" fontId="11" fillId="0" borderId="1" xfId="11" applyBorder="1" applyAlignment="1">
      <alignment horizontal="center" vertical="top"/>
    </xf>
    <xf numFmtId="0" fontId="15" fillId="4" borderId="2" xfId="11" applyFont="1" applyFill="1" applyBorder="1" applyAlignment="1">
      <alignment horizontal="center"/>
    </xf>
    <xf numFmtId="0" fontId="15" fillId="4" borderId="3" xfId="11" applyFont="1" applyFill="1" applyBorder="1" applyAlignment="1">
      <alignment horizontal="center"/>
    </xf>
    <xf numFmtId="0" fontId="15" fillId="4" borderId="4" xfId="11" applyFont="1" applyFill="1" applyBorder="1" applyAlignment="1">
      <alignment horizontal="center"/>
    </xf>
    <xf numFmtId="0" fontId="15" fillId="14" borderId="1" xfId="11" applyFont="1" applyFill="1" applyBorder="1" applyAlignment="1">
      <alignment horizontal="center" vertical="center" wrapText="1"/>
    </xf>
    <xf numFmtId="0" fontId="15" fillId="14" borderId="1" xfId="11" applyFont="1" applyFill="1" applyBorder="1" applyAlignment="1">
      <alignment horizontal="center" vertical="center"/>
    </xf>
    <xf numFmtId="166" fontId="15" fillId="14" borderId="1" xfId="11" applyNumberFormat="1" applyFont="1" applyFill="1" applyBorder="1" applyAlignment="1">
      <alignment horizontal="center" vertical="center" wrapText="1"/>
    </xf>
    <xf numFmtId="166" fontId="15" fillId="11" borderId="0" xfId="11" applyNumberFormat="1" applyFont="1" applyFill="1" applyAlignment="1">
      <alignment horizontal="center" vertical="center" wrapText="1"/>
    </xf>
    <xf numFmtId="0" fontId="36" fillId="4" borderId="1" xfId="11" applyFont="1" applyFill="1" applyBorder="1" applyAlignment="1">
      <alignment horizontal="center"/>
    </xf>
    <xf numFmtId="0" fontId="36" fillId="0" borderId="1" xfId="11" applyFont="1" applyBorder="1" applyAlignment="1">
      <alignment horizontal="left" vertical="top"/>
    </xf>
    <xf numFmtId="0" fontId="36" fillId="0" borderId="1" xfId="11" applyFont="1" applyBorder="1" applyAlignment="1">
      <alignment horizontal="left" vertical="top" wrapText="1"/>
    </xf>
    <xf numFmtId="0" fontId="36" fillId="0" borderId="12" xfId="11" applyFont="1" applyBorder="1" applyAlignment="1">
      <alignment horizontal="left" vertical="top" wrapText="1"/>
    </xf>
    <xf numFmtId="0" fontId="36" fillId="0" borderId="11" xfId="11" applyFont="1" applyBorder="1" applyAlignment="1">
      <alignment horizontal="left" vertical="top" wrapText="1"/>
    </xf>
    <xf numFmtId="0" fontId="36" fillId="0" borderId="13" xfId="11" applyFont="1" applyBorder="1" applyAlignment="1">
      <alignment horizontal="left" vertical="top" wrapText="1"/>
    </xf>
    <xf numFmtId="0" fontId="34" fillId="8" borderId="2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0" fillId="8" borderId="8" xfId="0" applyFont="1" applyFill="1" applyBorder="1" applyAlignment="1">
      <alignment horizontal="center" wrapText="1" readingOrder="1"/>
    </xf>
    <xf numFmtId="0" fontId="20" fillId="8" borderId="9" xfId="0" applyFont="1" applyFill="1" applyBorder="1" applyAlignment="1">
      <alignment horizontal="center" wrapText="1" readingOrder="1"/>
    </xf>
    <xf numFmtId="3" fontId="21" fillId="0" borderId="6" xfId="0" applyNumberFormat="1" applyFont="1" applyBorder="1" applyAlignment="1">
      <alignment horizontal="right" vertical="top" wrapText="1" readingOrder="1"/>
    </xf>
    <xf numFmtId="3" fontId="21" fillId="0" borderId="7" xfId="0" applyNumberFormat="1" applyFont="1" applyBorder="1" applyAlignment="1">
      <alignment horizontal="right" vertical="top" wrapText="1" readingOrder="1"/>
    </xf>
    <xf numFmtId="0" fontId="21" fillId="0" borderId="6" xfId="0" applyFont="1" applyBorder="1" applyAlignment="1">
      <alignment horizontal="center" vertical="top" wrapText="1" readingOrder="1"/>
    </xf>
    <xf numFmtId="0" fontId="21" fillId="0" borderId="7" xfId="0" applyFont="1" applyBorder="1" applyAlignment="1">
      <alignment horizontal="center" vertical="top" wrapText="1" readingOrder="1"/>
    </xf>
    <xf numFmtId="0" fontId="21" fillId="0" borderId="6" xfId="0" applyFont="1" applyBorder="1" applyAlignment="1">
      <alignment horizontal="left" vertical="top" wrapText="1" readingOrder="1"/>
    </xf>
    <xf numFmtId="0" fontId="21" fillId="0" borderId="7" xfId="0" applyFont="1" applyBorder="1" applyAlignment="1">
      <alignment horizontal="left" vertical="top" wrapText="1" readingOrder="1"/>
    </xf>
    <xf numFmtId="0" fontId="21" fillId="0" borderId="6" xfId="0" applyFont="1" applyBorder="1" applyAlignment="1">
      <alignment horizontal="right" vertical="top" wrapText="1" readingOrder="1"/>
    </xf>
    <xf numFmtId="0" fontId="21" fillId="0" borderId="7" xfId="0" applyFont="1" applyBorder="1" applyAlignment="1">
      <alignment horizontal="right" vertical="top" wrapText="1" readingOrder="1"/>
    </xf>
  </cellXfs>
  <cellStyles count="32">
    <cellStyle name="Comma [0] 2" xfId="16" xr:uid="{00000000-0005-0000-0000-000002000000}"/>
    <cellStyle name="Comma [0] 7 2" xfId="14" xr:uid="{00000000-0005-0000-0000-000003000000}"/>
    <cellStyle name="Comma [0] 7 2 2" xfId="18" xr:uid="{00000000-0005-0000-0000-000004000000}"/>
    <cellStyle name="Comma 4" xfId="12" xr:uid="{00000000-0005-0000-0000-000005000000}"/>
    <cellStyle name="Comma 4 2" xfId="19" xr:uid="{00000000-0005-0000-0000-000006000000}"/>
    <cellStyle name="Hipertaut" xfId="3" builtinId="8" hidden="1"/>
    <cellStyle name="Hipertaut" xfId="5" builtinId="8" hidden="1"/>
    <cellStyle name="Hipertaut" xfId="7" builtinId="8" hidden="1"/>
    <cellStyle name="Hipertaut" xfId="9" builtinId="8" hidden="1"/>
    <cellStyle name="Hipertaut" xfId="20" builtinId="8"/>
    <cellStyle name="Koma" xfId="15" builtinId="3"/>
    <cellStyle name="Koma [0]" xfId="1" builtinId="6"/>
    <cellStyle name="Mengikuti Hipertaut" xfId="4" builtinId="9" hidden="1"/>
    <cellStyle name="Mengikuti Hipertaut" xfId="6" builtinId="9" hidden="1"/>
    <cellStyle name="Mengikuti Hipertaut" xfId="8" builtinId="9" hidden="1"/>
    <cellStyle name="Mengikuti Hipertaut" xfId="10" builtinId="9" hidden="1"/>
    <cellStyle name="Mengikuti Hipertaut" xfId="21" builtinId="9" hidden="1"/>
    <cellStyle name="Mengikuti Hipertaut" xfId="22" builtinId="9" hidden="1"/>
    <cellStyle name="Mengikuti Hipertaut" xfId="23" builtinId="9" hidden="1"/>
    <cellStyle name="Mengikuti Hipertaut" xfId="24" builtinId="9" hidden="1"/>
    <cellStyle name="Mengikuti Hipertaut" xfId="25" builtinId="9" hidden="1"/>
    <cellStyle name="Mengikuti Hipertaut" xfId="26" builtinId="9" hidden="1"/>
    <cellStyle name="Mengikuti Hipertaut" xfId="27" builtinId="9" hidden="1"/>
    <cellStyle name="Mengikuti Hipertaut" xfId="28" builtinId="9" hidden="1"/>
    <cellStyle name="Mengikuti Hipertaut" xfId="29" builtinId="9" hidden="1"/>
    <cellStyle name="Mengikuti Hipertaut" xfId="30" builtinId="9" hidden="1"/>
    <cellStyle name="Mengikuti Hipertaut" xfId="31" builtinId="9" hidden="1"/>
    <cellStyle name="Normal" xfId="0" builtinId="0"/>
    <cellStyle name="Normal 25" xfId="11" xr:uid="{00000000-0005-0000-0000-00001C000000}"/>
    <cellStyle name="Normal 25 2" xfId="17" xr:uid="{00000000-0005-0000-0000-00001D000000}"/>
    <cellStyle name="Percent 2" xfId="2" xr:uid="{00000000-0005-0000-0000-00001E000000}"/>
    <cellStyle name="Percent 4" xfId="13" xr:uid="{00000000-0005-0000-0000-00001F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8"/>
  <sheetViews>
    <sheetView zoomScale="120" zoomScaleNormal="120" zoomScalePageLayoutView="120" workbookViewId="0">
      <pane xSplit="2" ySplit="5" topLeftCell="C30" activePane="bottomRight" state="frozen"/>
      <selection pane="topRight" activeCell="C1" sqref="C1"/>
      <selection pane="bottomLeft" activeCell="A6" sqref="A6"/>
      <selection pane="bottomRight" sqref="A1:I29"/>
    </sheetView>
  </sheetViews>
  <sheetFormatPr baseColWidth="10" defaultColWidth="8.83203125" defaultRowHeight="15" x14ac:dyDescent="0.2"/>
  <cols>
    <col min="1" max="1" width="4" bestFit="1" customWidth="1"/>
    <col min="2" max="2" width="55" customWidth="1"/>
    <col min="3" max="3" width="35.5" bestFit="1" customWidth="1"/>
    <col min="4" max="4" width="12.5" bestFit="1" customWidth="1"/>
    <col min="5" max="5" width="9.83203125" bestFit="1" customWidth="1"/>
    <col min="6" max="6" width="8.1640625" bestFit="1" customWidth="1"/>
    <col min="7" max="7" width="13.1640625" bestFit="1" customWidth="1"/>
    <col min="8" max="8" width="15.1640625" customWidth="1"/>
    <col min="9" max="9" width="20.5" customWidth="1"/>
    <col min="10" max="10" width="7.1640625" hidden="1" customWidth="1"/>
    <col min="11" max="11" width="20.83203125" hidden="1" customWidth="1"/>
    <col min="12" max="12" width="28.83203125" customWidth="1"/>
    <col min="13" max="16" width="23.83203125" customWidth="1"/>
    <col min="17" max="17" width="13.1640625" bestFit="1" customWidth="1"/>
    <col min="18" max="18" width="19.83203125" bestFit="1" customWidth="1"/>
    <col min="19" max="19" width="11.5" bestFit="1" customWidth="1"/>
    <col min="20" max="20" width="16.5" bestFit="1" customWidth="1"/>
    <col min="21" max="21" width="18.83203125" bestFit="1" customWidth="1"/>
    <col min="22" max="22" width="12.1640625" bestFit="1" customWidth="1"/>
    <col min="23" max="23" width="11.1640625" bestFit="1" customWidth="1"/>
    <col min="24" max="24" width="9" bestFit="1" customWidth="1"/>
    <col min="25" max="25" width="5.83203125" bestFit="1" customWidth="1"/>
    <col min="26" max="26" width="18.83203125" bestFit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146">
        <v>414835650000</v>
      </c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>
        <v>2022</v>
      </c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SUM(I6:I13)</f>
        <v>269720250000</v>
      </c>
      <c r="J5" s="7"/>
      <c r="K5" s="7"/>
      <c r="L5" s="83">
        <v>246240000</v>
      </c>
      <c r="M5" s="83">
        <v>250000000</v>
      </c>
      <c r="N5" s="83"/>
      <c r="O5" s="83"/>
      <c r="P5" s="83"/>
    </row>
    <row r="6" spans="1:26" s="110" customFormat="1" ht="16" x14ac:dyDescent="0.2">
      <c r="A6" s="240">
        <v>1</v>
      </c>
      <c r="B6" s="142" t="s">
        <v>12</v>
      </c>
      <c r="C6" s="102" t="s">
        <v>13</v>
      </c>
      <c r="D6" s="238">
        <v>6239</v>
      </c>
      <c r="E6" s="105">
        <v>6</v>
      </c>
      <c r="F6" s="105">
        <v>20</v>
      </c>
      <c r="G6" s="105">
        <v>100000</v>
      </c>
      <c r="H6" s="105">
        <f>+E6*F6*G6</f>
        <v>12000000</v>
      </c>
      <c r="I6" s="122">
        <f>+D6*H6</f>
        <v>74868000000</v>
      </c>
      <c r="J6" s="122"/>
      <c r="K6" s="122"/>
      <c r="L6" s="117"/>
      <c r="M6" s="117"/>
      <c r="N6" s="117"/>
      <c r="O6" s="117"/>
      <c r="P6" s="117"/>
      <c r="Q6" s="108">
        <f t="shared" ref="Q6:Q12" si="0">G6*106%</f>
        <v>106000</v>
      </c>
      <c r="R6" s="105">
        <v>6387</v>
      </c>
      <c r="S6" s="105">
        <v>6</v>
      </c>
      <c r="T6" s="105">
        <v>30</v>
      </c>
      <c r="U6" s="109">
        <f>Q6*R6*S6*T6</f>
        <v>121863960000</v>
      </c>
      <c r="V6" s="108">
        <f>Q6*106%</f>
        <v>112360</v>
      </c>
      <c r="W6" s="105">
        <v>6387</v>
      </c>
      <c r="X6" s="105">
        <v>6</v>
      </c>
      <c r="Y6" s="105">
        <v>30</v>
      </c>
      <c r="Z6" s="109">
        <f>V6*W6*X6*Y6</f>
        <v>129175797600</v>
      </c>
    </row>
    <row r="7" spans="1:26" s="110" customFormat="1" ht="16" x14ac:dyDescent="0.2">
      <c r="A7" s="240">
        <v>2</v>
      </c>
      <c r="B7" s="142" t="s">
        <v>14</v>
      </c>
      <c r="C7" s="102" t="s">
        <v>13</v>
      </c>
      <c r="D7" s="238">
        <v>6239</v>
      </c>
      <c r="E7" s="105">
        <v>12</v>
      </c>
      <c r="F7" s="105">
        <v>3</v>
      </c>
      <c r="G7" s="105">
        <v>100000</v>
      </c>
      <c r="H7" s="105">
        <f>+E7*F7*G7</f>
        <v>3600000</v>
      </c>
      <c r="I7" s="122">
        <f t="shared" ref="I7:I12" si="1">+D7*H7</f>
        <v>22460400000</v>
      </c>
      <c r="J7" s="122"/>
      <c r="K7" s="122"/>
      <c r="L7" s="117"/>
      <c r="M7" s="117"/>
      <c r="N7" s="117"/>
      <c r="O7" s="117"/>
      <c r="P7" s="117"/>
      <c r="Q7" s="108">
        <f t="shared" si="0"/>
        <v>106000</v>
      </c>
      <c r="R7" s="105">
        <v>6387</v>
      </c>
      <c r="S7" s="105">
        <v>12</v>
      </c>
      <c r="T7" s="105">
        <v>3</v>
      </c>
      <c r="U7" s="109">
        <f t="shared" ref="U7:U55" si="2">Q7*R7*S7*T7</f>
        <v>24372792000</v>
      </c>
      <c r="V7" s="108">
        <f t="shared" ref="V7:V55" si="3">Q7*106%</f>
        <v>112360</v>
      </c>
      <c r="W7" s="105">
        <v>6387</v>
      </c>
      <c r="X7" s="105">
        <v>12</v>
      </c>
      <c r="Y7" s="105">
        <v>3</v>
      </c>
      <c r="Z7" s="109">
        <f t="shared" ref="Z7:Z55" si="4">V7*W7*X7*Y7</f>
        <v>25835159520</v>
      </c>
    </row>
    <row r="8" spans="1:26" ht="16" x14ac:dyDescent="0.2">
      <c r="A8" s="8">
        <v>3</v>
      </c>
      <c r="B8" s="9" t="s">
        <v>15</v>
      </c>
      <c r="C8" s="45" t="s">
        <v>13</v>
      </c>
      <c r="D8" s="154">
        <v>6239</v>
      </c>
      <c r="E8" s="10">
        <v>3</v>
      </c>
      <c r="F8" s="10">
        <v>15</v>
      </c>
      <c r="G8" s="10">
        <v>75000</v>
      </c>
      <c r="H8" s="10">
        <f t="shared" ref="H8:H10" si="5">+E8*F8*G8</f>
        <v>3375000</v>
      </c>
      <c r="I8" s="11">
        <f t="shared" si="1"/>
        <v>21056625000</v>
      </c>
      <c r="J8" s="11"/>
      <c r="K8" s="11"/>
      <c r="L8" s="84"/>
      <c r="M8" s="84"/>
      <c r="N8" s="84"/>
      <c r="O8" s="84"/>
      <c r="P8" s="84"/>
      <c r="Q8" s="19">
        <f t="shared" si="0"/>
        <v>79500</v>
      </c>
      <c r="R8" s="10">
        <v>6387</v>
      </c>
      <c r="S8" s="10">
        <v>3</v>
      </c>
      <c r="T8" s="10">
        <v>15</v>
      </c>
      <c r="U8" s="22">
        <f t="shared" si="2"/>
        <v>22849492500</v>
      </c>
      <c r="V8" s="19">
        <f t="shared" si="3"/>
        <v>84270</v>
      </c>
      <c r="W8" s="10">
        <v>6387</v>
      </c>
      <c r="X8" s="10">
        <v>3</v>
      </c>
      <c r="Y8" s="10">
        <v>15</v>
      </c>
      <c r="Z8" s="22">
        <f t="shared" si="4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54">
        <v>6239</v>
      </c>
      <c r="E9" s="10">
        <v>3</v>
      </c>
      <c r="F9" s="10">
        <v>15</v>
      </c>
      <c r="G9" s="10">
        <v>75000</v>
      </c>
      <c r="H9" s="10">
        <f t="shared" si="5"/>
        <v>3375000</v>
      </c>
      <c r="I9" s="11">
        <f t="shared" si="1"/>
        <v>21056625000</v>
      </c>
      <c r="J9" s="11"/>
      <c r="K9" s="11"/>
      <c r="L9" s="84"/>
      <c r="M9" s="84"/>
      <c r="N9" s="84"/>
      <c r="O9" s="84"/>
      <c r="P9" s="84"/>
      <c r="Q9" s="19">
        <f t="shared" si="0"/>
        <v>79500</v>
      </c>
      <c r="R9" s="10">
        <v>6387</v>
      </c>
      <c r="S9" s="10">
        <v>3</v>
      </c>
      <c r="T9" s="10">
        <v>15</v>
      </c>
      <c r="U9" s="22">
        <f t="shared" si="2"/>
        <v>22849492500</v>
      </c>
      <c r="V9" s="19">
        <f t="shared" si="3"/>
        <v>84270</v>
      </c>
      <c r="W9" s="10">
        <v>6387</v>
      </c>
      <c r="X9" s="10">
        <v>3</v>
      </c>
      <c r="Y9" s="10">
        <v>15</v>
      </c>
      <c r="Z9" s="22">
        <f t="shared" si="4"/>
        <v>24220462050</v>
      </c>
    </row>
    <row r="10" spans="1:26" ht="16" x14ac:dyDescent="0.2">
      <c r="A10" s="8">
        <v>5</v>
      </c>
      <c r="B10" s="9" t="s">
        <v>69</v>
      </c>
      <c r="C10" s="45" t="s">
        <v>13</v>
      </c>
      <c r="D10" s="154">
        <v>6239</v>
      </c>
      <c r="E10" s="10">
        <v>4</v>
      </c>
      <c r="F10" s="10">
        <v>15</v>
      </c>
      <c r="G10" s="30">
        <v>50000</v>
      </c>
      <c r="H10" s="10">
        <f t="shared" si="5"/>
        <v>3000000</v>
      </c>
      <c r="I10" s="11">
        <f t="shared" si="1"/>
        <v>18717000000</v>
      </c>
      <c r="J10" s="11"/>
      <c r="K10" s="11"/>
      <c r="L10" s="84"/>
      <c r="M10" s="84"/>
      <c r="N10" s="84"/>
      <c r="O10" s="84"/>
      <c r="P10" s="84"/>
      <c r="Q10" s="19">
        <f t="shared" si="0"/>
        <v>53000</v>
      </c>
      <c r="R10" s="10">
        <v>6387</v>
      </c>
      <c r="S10" s="10">
        <v>4</v>
      </c>
      <c r="T10" s="10">
        <v>15</v>
      </c>
      <c r="U10" s="22">
        <f t="shared" si="2"/>
        <v>20310660000</v>
      </c>
      <c r="V10" s="19">
        <f t="shared" si="3"/>
        <v>56180</v>
      </c>
      <c r="W10" s="10">
        <v>6387</v>
      </c>
      <c r="X10" s="10">
        <v>4</v>
      </c>
      <c r="Y10" s="10">
        <v>15</v>
      </c>
      <c r="Z10" s="22">
        <f t="shared" si="4"/>
        <v>21529299600</v>
      </c>
    </row>
    <row r="11" spans="1:26" s="110" customFormat="1" ht="16" x14ac:dyDescent="0.2">
      <c r="A11" s="100">
        <v>6</v>
      </c>
      <c r="B11" s="142" t="s">
        <v>17</v>
      </c>
      <c r="C11" s="102" t="s">
        <v>13</v>
      </c>
      <c r="D11" s="238">
        <v>6239</v>
      </c>
      <c r="E11" s="105">
        <v>12</v>
      </c>
      <c r="F11" s="105">
        <v>1</v>
      </c>
      <c r="G11" s="105">
        <v>200000</v>
      </c>
      <c r="H11" s="105">
        <f>+E11*F11*G11</f>
        <v>2400000</v>
      </c>
      <c r="I11" s="122">
        <f t="shared" si="1"/>
        <v>14973600000</v>
      </c>
      <c r="J11" s="122"/>
      <c r="K11" s="122"/>
      <c r="L11" s="117"/>
      <c r="M11" s="117"/>
      <c r="N11" s="117"/>
      <c r="O11" s="117"/>
      <c r="P11" s="117"/>
      <c r="Q11" s="108">
        <f t="shared" si="0"/>
        <v>212000</v>
      </c>
      <c r="R11" s="105">
        <v>6387</v>
      </c>
      <c r="S11" s="105">
        <v>12</v>
      </c>
      <c r="T11" s="105">
        <v>1</v>
      </c>
      <c r="U11" s="109">
        <f t="shared" si="2"/>
        <v>16248528000</v>
      </c>
      <c r="V11" s="108">
        <f t="shared" si="3"/>
        <v>224720</v>
      </c>
      <c r="W11" s="105">
        <v>6387</v>
      </c>
      <c r="X11" s="105">
        <v>12</v>
      </c>
      <c r="Y11" s="105">
        <v>1</v>
      </c>
      <c r="Z11" s="109">
        <f t="shared" si="4"/>
        <v>17223439680</v>
      </c>
    </row>
    <row r="12" spans="1:26" s="110" customFormat="1" ht="16" x14ac:dyDescent="0.2">
      <c r="A12" s="100">
        <v>7</v>
      </c>
      <c r="B12" s="239" t="s">
        <v>73</v>
      </c>
      <c r="C12" s="102" t="s">
        <v>13</v>
      </c>
      <c r="D12" s="258">
        <v>4236</v>
      </c>
      <c r="E12" s="119">
        <v>12</v>
      </c>
      <c r="F12" s="119">
        <v>2</v>
      </c>
      <c r="G12" s="119">
        <v>750000</v>
      </c>
      <c r="H12" s="105">
        <f>+E12*F12*G12</f>
        <v>18000000</v>
      </c>
      <c r="I12" s="122">
        <f t="shared" si="1"/>
        <v>76248000000</v>
      </c>
      <c r="J12" s="122"/>
      <c r="K12" s="122"/>
      <c r="L12" s="117"/>
      <c r="M12" s="117"/>
      <c r="N12" s="117"/>
      <c r="O12" s="117"/>
      <c r="P12" s="117"/>
      <c r="Q12" s="108">
        <f t="shared" si="0"/>
        <v>795000</v>
      </c>
      <c r="R12" s="105">
        <v>6387</v>
      </c>
      <c r="S12" s="119">
        <v>12</v>
      </c>
      <c r="T12" s="119">
        <v>2</v>
      </c>
      <c r="U12" s="109">
        <f t="shared" si="2"/>
        <v>121863960000</v>
      </c>
      <c r="V12" s="108">
        <f t="shared" si="3"/>
        <v>842700</v>
      </c>
      <c r="W12" s="105">
        <v>6387</v>
      </c>
      <c r="X12" s="119">
        <v>12</v>
      </c>
      <c r="Y12" s="119">
        <v>2</v>
      </c>
      <c r="Z12" s="109">
        <f t="shared" si="4"/>
        <v>129175797600</v>
      </c>
    </row>
    <row r="13" spans="1:26" ht="16" x14ac:dyDescent="0.2">
      <c r="A13" s="147">
        <v>8</v>
      </c>
      <c r="B13" s="148" t="s">
        <v>159</v>
      </c>
      <c r="C13" s="149" t="s">
        <v>13</v>
      </c>
      <c r="D13" s="150">
        <v>3390</v>
      </c>
      <c r="E13" s="151">
        <v>8</v>
      </c>
      <c r="F13" s="151">
        <v>3</v>
      </c>
      <c r="G13" s="152">
        <v>250000</v>
      </c>
      <c r="H13" s="153">
        <f>E13*F13*G13</f>
        <v>6000000</v>
      </c>
      <c r="I13" s="153">
        <f>H13*D13</f>
        <v>20340000000</v>
      </c>
      <c r="J13" s="11"/>
      <c r="K13" s="11"/>
      <c r="L13" s="84"/>
      <c r="M13" s="84"/>
      <c r="N13" s="84"/>
      <c r="O13" s="84"/>
      <c r="P13" s="84"/>
      <c r="Q13" s="19"/>
      <c r="R13" s="10"/>
      <c r="S13" s="15"/>
      <c r="T13" s="15"/>
      <c r="U13" s="22"/>
      <c r="V13" s="19"/>
      <c r="W13" s="10"/>
      <c r="X13" s="15"/>
      <c r="Y13" s="15"/>
      <c r="Z13" s="22"/>
    </row>
    <row r="14" spans="1:26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472263771000</v>
      </c>
      <c r="J14" s="7"/>
      <c r="K14" s="7"/>
      <c r="L14" s="83">
        <v>326942978.80000025</v>
      </c>
      <c r="M14" s="83">
        <v>466969671</v>
      </c>
      <c r="N14" s="83"/>
      <c r="O14" s="83"/>
      <c r="P14" s="83"/>
      <c r="R14" s="4"/>
      <c r="S14" s="4"/>
      <c r="T14" s="4"/>
      <c r="U14" s="22">
        <f t="shared" si="2"/>
        <v>0</v>
      </c>
      <c r="V14" s="19">
        <f t="shared" si="3"/>
        <v>0</v>
      </c>
      <c r="W14" s="4"/>
      <c r="X14" s="4"/>
      <c r="Y14" s="4"/>
      <c r="Z14" s="22">
        <f t="shared" si="4"/>
        <v>0</v>
      </c>
    </row>
    <row r="15" spans="1:26" ht="16" x14ac:dyDescent="0.2">
      <c r="A15" s="8">
        <v>1</v>
      </c>
      <c r="B15" s="33" t="s">
        <v>20</v>
      </c>
      <c r="C15" s="45" t="s">
        <v>1</v>
      </c>
      <c r="D15" s="10">
        <v>17647</v>
      </c>
      <c r="E15" s="16">
        <v>6</v>
      </c>
      <c r="F15" s="16">
        <v>1</v>
      </c>
      <c r="G15" s="16">
        <v>150000</v>
      </c>
      <c r="H15" s="10">
        <f t="shared" ref="H15:H23" si="6">+E15*F15*G15</f>
        <v>900000</v>
      </c>
      <c r="I15" s="11">
        <f t="shared" ref="I15:I23" si="7">+D15*H15</f>
        <v>15882300000</v>
      </c>
      <c r="J15" s="11"/>
      <c r="K15" s="11"/>
      <c r="L15" s="84"/>
      <c r="M15" s="84"/>
      <c r="N15" s="84"/>
      <c r="O15" s="84"/>
      <c r="P15" s="84"/>
      <c r="Q15" s="19">
        <f t="shared" ref="Q15:Q23" si="8">G15*106%</f>
        <v>159000</v>
      </c>
      <c r="R15" s="10">
        <v>16335</v>
      </c>
      <c r="S15" s="16">
        <v>6</v>
      </c>
      <c r="T15" s="16">
        <v>1</v>
      </c>
      <c r="U15" s="22">
        <f t="shared" si="2"/>
        <v>15583590000</v>
      </c>
      <c r="V15" s="19">
        <f t="shared" si="3"/>
        <v>168540</v>
      </c>
      <c r="W15" s="10">
        <v>16335</v>
      </c>
      <c r="X15" s="16">
        <v>6</v>
      </c>
      <c r="Y15" s="16">
        <v>1</v>
      </c>
      <c r="Z15" s="22">
        <f t="shared" si="4"/>
        <v>16518605400</v>
      </c>
    </row>
    <row r="16" spans="1:26" ht="16" x14ac:dyDescent="0.2">
      <c r="A16" s="8">
        <v>2</v>
      </c>
      <c r="B16" s="33" t="s">
        <v>21</v>
      </c>
      <c r="C16" s="45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6"/>
        <v>4500000</v>
      </c>
      <c r="I16" s="11">
        <f t="shared" si="7"/>
        <v>2313000000</v>
      </c>
      <c r="J16" s="11"/>
      <c r="K16" s="11"/>
      <c r="L16" s="84"/>
      <c r="M16" s="84"/>
      <c r="N16" s="84"/>
      <c r="O16" s="84"/>
      <c r="P16" s="84"/>
      <c r="Q16" s="19">
        <f t="shared" si="8"/>
        <v>53000</v>
      </c>
      <c r="R16" s="16">
        <v>514</v>
      </c>
      <c r="S16" s="16">
        <v>3</v>
      </c>
      <c r="T16" s="16">
        <v>30</v>
      </c>
      <c r="U16" s="22">
        <f t="shared" si="2"/>
        <v>2451780000</v>
      </c>
      <c r="V16" s="19">
        <f t="shared" si="3"/>
        <v>56180</v>
      </c>
      <c r="W16" s="16">
        <v>514</v>
      </c>
      <c r="X16" s="16">
        <v>3</v>
      </c>
      <c r="Y16" s="16">
        <v>30</v>
      </c>
      <c r="Z16" s="22">
        <f t="shared" si="4"/>
        <v>2598886800</v>
      </c>
    </row>
    <row r="17" spans="1:26" ht="16" x14ac:dyDescent="0.2">
      <c r="A17" s="8">
        <v>3</v>
      </c>
      <c r="B17" s="33" t="s">
        <v>23</v>
      </c>
      <c r="C17" s="45" t="s">
        <v>1</v>
      </c>
      <c r="D17" s="60">
        <v>12228</v>
      </c>
      <c r="E17" s="16">
        <v>4</v>
      </c>
      <c r="F17" s="16">
        <v>1</v>
      </c>
      <c r="G17" s="16">
        <v>150000</v>
      </c>
      <c r="H17" s="10">
        <f t="shared" si="6"/>
        <v>600000</v>
      </c>
      <c r="I17" s="11">
        <f t="shared" si="7"/>
        <v>7336800000</v>
      </c>
      <c r="J17" s="11"/>
      <c r="K17" s="11"/>
      <c r="L17" s="84"/>
      <c r="M17" s="84"/>
      <c r="N17" s="84"/>
      <c r="O17" s="84"/>
      <c r="P17" s="84"/>
      <c r="Q17" s="19">
        <f t="shared" si="8"/>
        <v>159000</v>
      </c>
      <c r="R17" s="60">
        <v>12228</v>
      </c>
      <c r="S17" s="16">
        <v>4</v>
      </c>
      <c r="T17" s="16">
        <v>1</v>
      </c>
      <c r="U17" s="22">
        <f t="shared" si="2"/>
        <v>7777008000</v>
      </c>
      <c r="V17" s="19">
        <f t="shared" si="3"/>
        <v>168540</v>
      </c>
      <c r="W17" s="60">
        <v>12228</v>
      </c>
      <c r="X17" s="16">
        <v>4</v>
      </c>
      <c r="Y17" s="16">
        <v>1</v>
      </c>
      <c r="Z17" s="22">
        <f t="shared" si="4"/>
        <v>8243628480</v>
      </c>
    </row>
    <row r="18" spans="1:26" ht="16" x14ac:dyDescent="0.2">
      <c r="A18" s="12">
        <v>4</v>
      </c>
      <c r="B18" s="33" t="s">
        <v>24</v>
      </c>
      <c r="C18" s="45" t="s">
        <v>25</v>
      </c>
      <c r="D18" s="32">
        <v>327437</v>
      </c>
      <c r="E18" s="17">
        <v>1</v>
      </c>
      <c r="F18" s="17">
        <v>1</v>
      </c>
      <c r="G18" s="16">
        <v>329000</v>
      </c>
      <c r="H18" s="10">
        <f t="shared" si="6"/>
        <v>329000</v>
      </c>
      <c r="I18" s="11">
        <f t="shared" si="7"/>
        <v>107726773000</v>
      </c>
      <c r="J18" s="11"/>
      <c r="K18" s="11"/>
      <c r="L18" s="84"/>
      <c r="M18" s="84"/>
      <c r="N18" s="84"/>
      <c r="O18" s="84"/>
      <c r="P18" s="84"/>
      <c r="Q18" s="19">
        <f t="shared" si="8"/>
        <v>348740</v>
      </c>
      <c r="R18" s="32">
        <v>327437</v>
      </c>
      <c r="S18" s="17">
        <v>1</v>
      </c>
      <c r="T18" s="17">
        <v>1</v>
      </c>
      <c r="U18" s="22">
        <f t="shared" si="2"/>
        <v>114190379380</v>
      </c>
      <c r="V18" s="19">
        <f t="shared" si="3"/>
        <v>369664.4</v>
      </c>
      <c r="W18" s="32">
        <v>327437</v>
      </c>
      <c r="X18" s="17">
        <v>1</v>
      </c>
      <c r="Y18" s="17">
        <v>1</v>
      </c>
      <c r="Z18" s="22">
        <f t="shared" si="4"/>
        <v>121041802142.8</v>
      </c>
    </row>
    <row r="19" spans="1:26" ht="16" x14ac:dyDescent="0.2">
      <c r="A19" s="8">
        <v>5</v>
      </c>
      <c r="B19" s="33" t="s">
        <v>26</v>
      </c>
      <c r="C19" s="45" t="s">
        <v>25</v>
      </c>
      <c r="D19" s="32">
        <v>576450</v>
      </c>
      <c r="E19" s="17">
        <v>1</v>
      </c>
      <c r="F19" s="17">
        <v>1</v>
      </c>
      <c r="G19" s="16">
        <v>314000</v>
      </c>
      <c r="H19" s="10">
        <f t="shared" si="6"/>
        <v>314000</v>
      </c>
      <c r="I19" s="11">
        <f t="shared" si="7"/>
        <v>181005300000</v>
      </c>
      <c r="J19" s="11"/>
      <c r="K19" s="11"/>
      <c r="L19" s="84"/>
      <c r="M19" s="84"/>
      <c r="N19" s="84"/>
      <c r="O19" s="84"/>
      <c r="P19" s="84"/>
      <c r="Q19" s="19">
        <f t="shared" si="8"/>
        <v>332840</v>
      </c>
      <c r="R19" s="32">
        <v>576450</v>
      </c>
      <c r="S19" s="17">
        <v>1</v>
      </c>
      <c r="T19" s="17">
        <v>1</v>
      </c>
      <c r="U19" s="22">
        <f t="shared" si="2"/>
        <v>191865618000</v>
      </c>
      <c r="V19" s="19">
        <f t="shared" si="3"/>
        <v>352810.4</v>
      </c>
      <c r="W19" s="32">
        <v>576450</v>
      </c>
      <c r="X19" s="17">
        <v>1</v>
      </c>
      <c r="Y19" s="17">
        <v>1</v>
      </c>
      <c r="Z19" s="22">
        <f t="shared" si="4"/>
        <v>203377555080</v>
      </c>
    </row>
    <row r="20" spans="1:26" ht="16" x14ac:dyDescent="0.2">
      <c r="A20" s="8">
        <v>6</v>
      </c>
      <c r="B20" s="33" t="s">
        <v>27</v>
      </c>
      <c r="C20" s="45" t="s">
        <v>25</v>
      </c>
      <c r="D20" s="32">
        <v>48513</v>
      </c>
      <c r="E20" s="17">
        <v>1</v>
      </c>
      <c r="F20" s="17">
        <v>1</v>
      </c>
      <c r="G20" s="16">
        <v>2634000</v>
      </c>
      <c r="H20" s="10">
        <f t="shared" si="6"/>
        <v>2634000</v>
      </c>
      <c r="I20" s="11">
        <f t="shared" si="7"/>
        <v>127783242000</v>
      </c>
      <c r="J20" s="11"/>
      <c r="K20" s="11"/>
      <c r="L20" s="84"/>
      <c r="M20" s="84"/>
      <c r="N20" s="84"/>
      <c r="O20" s="84"/>
      <c r="P20" s="84"/>
      <c r="Q20" s="19">
        <f t="shared" si="8"/>
        <v>2792040</v>
      </c>
      <c r="R20" s="32">
        <v>48513</v>
      </c>
      <c r="S20" s="17">
        <v>1</v>
      </c>
      <c r="T20" s="17">
        <v>1</v>
      </c>
      <c r="U20" s="22">
        <f t="shared" si="2"/>
        <v>135450236520</v>
      </c>
      <c r="V20" s="19">
        <f t="shared" si="3"/>
        <v>2959562.4000000004</v>
      </c>
      <c r="W20" s="32">
        <v>48513</v>
      </c>
      <c r="X20" s="17">
        <v>1</v>
      </c>
      <c r="Y20" s="17">
        <v>1</v>
      </c>
      <c r="Z20" s="22">
        <f t="shared" si="4"/>
        <v>143577250711.20001</v>
      </c>
    </row>
    <row r="21" spans="1:26" ht="16" x14ac:dyDescent="0.2">
      <c r="A21" s="8">
        <v>7</v>
      </c>
      <c r="B21" s="33" t="s">
        <v>28</v>
      </c>
      <c r="C21" s="45" t="s">
        <v>25</v>
      </c>
      <c r="D21" s="32">
        <v>2276</v>
      </c>
      <c r="E21" s="17">
        <v>1</v>
      </c>
      <c r="F21" s="17">
        <v>1</v>
      </c>
      <c r="G21" s="16">
        <v>1023000</v>
      </c>
      <c r="H21" s="10">
        <f t="shared" si="6"/>
        <v>1023000</v>
      </c>
      <c r="I21" s="11">
        <f t="shared" si="7"/>
        <v>2328348000</v>
      </c>
      <c r="J21" s="11"/>
      <c r="K21" s="11"/>
      <c r="L21" s="84"/>
      <c r="M21" s="84"/>
      <c r="N21" s="84"/>
      <c r="O21" s="84"/>
      <c r="P21" s="84"/>
      <c r="Q21" s="19">
        <f t="shared" si="8"/>
        <v>1084380</v>
      </c>
      <c r="R21" s="32">
        <v>1333</v>
      </c>
      <c r="S21" s="17">
        <v>1</v>
      </c>
      <c r="T21" s="17">
        <v>1</v>
      </c>
      <c r="U21" s="22">
        <f t="shared" si="2"/>
        <v>1445478540</v>
      </c>
      <c r="V21" s="19">
        <f t="shared" si="3"/>
        <v>1149442.8</v>
      </c>
      <c r="W21" s="32">
        <v>1333</v>
      </c>
      <c r="X21" s="17">
        <v>1</v>
      </c>
      <c r="Y21" s="17">
        <v>1</v>
      </c>
      <c r="Z21" s="22">
        <f t="shared" si="4"/>
        <v>1532207252.4000001</v>
      </c>
    </row>
    <row r="22" spans="1:26" ht="16" x14ac:dyDescent="0.2">
      <c r="A22" s="12">
        <v>8</v>
      </c>
      <c r="B22" s="9" t="s">
        <v>29</v>
      </c>
      <c r="C22" s="45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6"/>
        <v>346000</v>
      </c>
      <c r="I22" s="11">
        <f t="shared" si="7"/>
        <v>8286008000</v>
      </c>
      <c r="J22" s="11"/>
      <c r="K22" s="11"/>
      <c r="L22" s="84"/>
      <c r="M22" s="84"/>
      <c r="N22" s="84"/>
      <c r="O22" s="84"/>
      <c r="P22" s="84"/>
      <c r="Q22" s="19">
        <f t="shared" si="8"/>
        <v>366760</v>
      </c>
      <c r="R22" s="17">
        <v>23948</v>
      </c>
      <c r="S22" s="17">
        <v>1</v>
      </c>
      <c r="T22" s="17">
        <v>1</v>
      </c>
      <c r="U22" s="22">
        <f t="shared" si="2"/>
        <v>8783168480</v>
      </c>
      <c r="V22" s="19">
        <f t="shared" si="3"/>
        <v>388765.60000000003</v>
      </c>
      <c r="W22" s="17">
        <v>23948</v>
      </c>
      <c r="X22" s="17">
        <v>1</v>
      </c>
      <c r="Y22" s="17">
        <v>1</v>
      </c>
      <c r="Z22" s="22">
        <f t="shared" si="4"/>
        <v>9310158588.8000011</v>
      </c>
    </row>
    <row r="23" spans="1:26" ht="16" x14ac:dyDescent="0.2">
      <c r="A23" s="12">
        <v>9</v>
      </c>
      <c r="B23" s="255" t="s">
        <v>163</v>
      </c>
      <c r="C23" s="45" t="s">
        <v>1</v>
      </c>
      <c r="D23" s="10">
        <v>16335</v>
      </c>
      <c r="E23" s="17">
        <v>12</v>
      </c>
      <c r="F23" s="17">
        <v>1</v>
      </c>
      <c r="G23" s="17">
        <v>100000</v>
      </c>
      <c r="H23" s="10">
        <f t="shared" si="6"/>
        <v>1200000</v>
      </c>
      <c r="I23" s="11">
        <f t="shared" si="7"/>
        <v>19602000000</v>
      </c>
      <c r="J23" s="11"/>
      <c r="K23" s="11"/>
      <c r="L23" s="84"/>
      <c r="M23" s="84"/>
      <c r="N23" s="84"/>
      <c r="O23" s="84"/>
      <c r="P23" s="84"/>
      <c r="Q23" s="19">
        <f t="shared" si="8"/>
        <v>106000</v>
      </c>
      <c r="R23" s="10">
        <v>16335</v>
      </c>
      <c r="S23" s="17">
        <v>12</v>
      </c>
      <c r="T23" s="17">
        <v>1</v>
      </c>
      <c r="U23" s="66">
        <f t="shared" si="2"/>
        <v>20778120000</v>
      </c>
      <c r="V23" s="19">
        <f t="shared" si="3"/>
        <v>112360</v>
      </c>
      <c r="W23" s="10">
        <v>16335</v>
      </c>
      <c r="X23" s="17">
        <v>12</v>
      </c>
      <c r="Y23" s="17">
        <v>1</v>
      </c>
      <c r="Z23" s="66">
        <f t="shared" si="4"/>
        <v>22024807200</v>
      </c>
    </row>
    <row r="24" spans="1:26" x14ac:dyDescent="0.2">
      <c r="A24" s="4" t="s">
        <v>30</v>
      </c>
      <c r="B24" s="5" t="s">
        <v>31</v>
      </c>
      <c r="C24" s="5"/>
      <c r="D24" s="4"/>
      <c r="E24" s="4"/>
      <c r="F24" s="4"/>
      <c r="G24" s="4"/>
      <c r="H24" s="4"/>
      <c r="I24" s="7">
        <f>SUM(I25:I27)</f>
        <v>199370500000</v>
      </c>
      <c r="J24" s="7"/>
      <c r="K24" s="7"/>
      <c r="L24" s="83">
        <v>277535250</v>
      </c>
      <c r="M24" s="83">
        <v>250000000</v>
      </c>
      <c r="N24" s="83"/>
      <c r="O24" s="83"/>
      <c r="P24" s="83"/>
      <c r="R24" s="4"/>
      <c r="S24" s="4"/>
      <c r="T24" s="4"/>
      <c r="U24" s="22">
        <f t="shared" si="2"/>
        <v>0</v>
      </c>
      <c r="V24" s="19">
        <f t="shared" si="3"/>
        <v>0</v>
      </c>
      <c r="W24" s="4"/>
      <c r="X24" s="4"/>
      <c r="Y24" s="4"/>
      <c r="Z24" s="22">
        <f t="shared" si="4"/>
        <v>0</v>
      </c>
    </row>
    <row r="25" spans="1:26" s="110" customFormat="1" ht="16" x14ac:dyDescent="0.2">
      <c r="A25" s="240">
        <v>1</v>
      </c>
      <c r="B25" s="142" t="s">
        <v>32</v>
      </c>
      <c r="C25" s="102" t="s">
        <v>33</v>
      </c>
      <c r="D25" s="241">
        <v>16574</v>
      </c>
      <c r="E25" s="105">
        <v>6</v>
      </c>
      <c r="F25" s="105">
        <v>10</v>
      </c>
      <c r="G25" s="105">
        <v>50000</v>
      </c>
      <c r="H25" s="105">
        <f>+E25*F25*G25</f>
        <v>3000000</v>
      </c>
      <c r="I25" s="122">
        <f t="shared" ref="I25:I26" si="9">+D25*H25</f>
        <v>49722000000</v>
      </c>
      <c r="J25" s="122"/>
      <c r="K25" s="122"/>
      <c r="L25" s="117"/>
      <c r="M25" s="117"/>
      <c r="N25" s="117"/>
      <c r="O25" s="117"/>
      <c r="P25" s="117"/>
      <c r="Q25" s="108">
        <f>G25*106%</f>
        <v>53000</v>
      </c>
      <c r="R25" s="241">
        <v>16574</v>
      </c>
      <c r="S25" s="105">
        <v>6</v>
      </c>
      <c r="T25" s="105">
        <v>15</v>
      </c>
      <c r="U25" s="109">
        <f t="shared" si="2"/>
        <v>79057980000</v>
      </c>
      <c r="V25" s="108">
        <f t="shared" si="3"/>
        <v>56180</v>
      </c>
      <c r="W25" s="241">
        <v>16574</v>
      </c>
      <c r="X25" s="105">
        <v>6</v>
      </c>
      <c r="Y25" s="105">
        <v>15</v>
      </c>
      <c r="Z25" s="109">
        <f t="shared" si="4"/>
        <v>83801458800</v>
      </c>
    </row>
    <row r="26" spans="1:26" s="110" customFormat="1" ht="16" x14ac:dyDescent="0.2">
      <c r="A26" s="240">
        <v>2</v>
      </c>
      <c r="B26" s="142" t="s">
        <v>34</v>
      </c>
      <c r="C26" s="102" t="s">
        <v>33</v>
      </c>
      <c r="D26" s="241">
        <v>16574</v>
      </c>
      <c r="E26" s="241">
        <v>7</v>
      </c>
      <c r="F26" s="241">
        <v>25</v>
      </c>
      <c r="G26" s="105">
        <v>50000</v>
      </c>
      <c r="H26" s="105">
        <f>+E26*F26*G26</f>
        <v>8750000</v>
      </c>
      <c r="I26" s="122">
        <f t="shared" si="9"/>
        <v>145022500000</v>
      </c>
      <c r="J26" s="122"/>
      <c r="K26" s="122"/>
      <c r="L26" s="117"/>
      <c r="M26" s="117"/>
      <c r="N26" s="117"/>
      <c r="O26" s="117"/>
      <c r="P26" s="117"/>
      <c r="Q26" s="108">
        <f>G26*106%</f>
        <v>53000</v>
      </c>
      <c r="R26" s="241">
        <v>16574</v>
      </c>
      <c r="S26" s="241">
        <v>7</v>
      </c>
      <c r="T26" s="241">
        <v>25</v>
      </c>
      <c r="U26" s="109">
        <f t="shared" si="2"/>
        <v>153723850000</v>
      </c>
      <c r="V26" s="108">
        <f t="shared" si="3"/>
        <v>56180</v>
      </c>
      <c r="W26" s="241">
        <v>16574</v>
      </c>
      <c r="X26" s="241">
        <v>7</v>
      </c>
      <c r="Y26" s="241">
        <v>25</v>
      </c>
      <c r="Z26" s="109">
        <f t="shared" si="4"/>
        <v>162947281000</v>
      </c>
    </row>
    <row r="27" spans="1:26" s="110" customFormat="1" ht="16" x14ac:dyDescent="0.2">
      <c r="A27" s="240">
        <v>3</v>
      </c>
      <c r="B27" s="118" t="s">
        <v>75</v>
      </c>
      <c r="C27" s="102" t="s">
        <v>76</v>
      </c>
      <c r="D27" s="241">
        <v>514</v>
      </c>
      <c r="E27" s="241">
        <v>3</v>
      </c>
      <c r="F27" s="241">
        <v>30</v>
      </c>
      <c r="G27" s="105">
        <v>100000</v>
      </c>
      <c r="H27" s="105">
        <f>+E27*F27*G27</f>
        <v>9000000</v>
      </c>
      <c r="I27" s="122">
        <f>+D27*H27</f>
        <v>4626000000</v>
      </c>
      <c r="J27" s="122"/>
      <c r="K27" s="122"/>
      <c r="L27" s="117"/>
      <c r="M27" s="117"/>
      <c r="N27" s="117"/>
      <c r="O27" s="117"/>
      <c r="P27" s="117"/>
      <c r="Q27" s="108">
        <f>G27*106%</f>
        <v>106000</v>
      </c>
      <c r="R27" s="241">
        <v>514</v>
      </c>
      <c r="S27" s="241">
        <v>3</v>
      </c>
      <c r="T27" s="241">
        <v>30</v>
      </c>
      <c r="U27" s="109">
        <f t="shared" si="2"/>
        <v>4903560000</v>
      </c>
      <c r="V27" s="108">
        <f t="shared" si="3"/>
        <v>112360</v>
      </c>
      <c r="W27" s="241">
        <v>514</v>
      </c>
      <c r="X27" s="241">
        <v>3</v>
      </c>
      <c r="Y27" s="241">
        <v>30</v>
      </c>
      <c r="Z27" s="109">
        <f t="shared" si="4"/>
        <v>5197773600</v>
      </c>
    </row>
    <row r="28" spans="1:26" x14ac:dyDescent="0.2">
      <c r="A28" s="4" t="s">
        <v>35</v>
      </c>
      <c r="B28" s="5" t="s">
        <v>161</v>
      </c>
      <c r="C28" s="5"/>
      <c r="D28" s="4"/>
      <c r="E28" s="4"/>
      <c r="F28" s="4"/>
      <c r="G28" s="4"/>
      <c r="H28" s="4"/>
      <c r="I28" s="7">
        <f>SUM(I29:I37)</f>
        <v>1717820500000</v>
      </c>
      <c r="J28" s="7"/>
      <c r="K28" s="7"/>
      <c r="L28" s="83">
        <v>1419480150</v>
      </c>
      <c r="M28" s="83">
        <v>1700000000</v>
      </c>
      <c r="N28" s="83"/>
      <c r="O28" s="83"/>
      <c r="P28" s="83"/>
      <c r="R28" s="4"/>
      <c r="S28" s="4"/>
      <c r="T28" s="4"/>
      <c r="U28" s="22">
        <f t="shared" si="2"/>
        <v>0</v>
      </c>
      <c r="V28" s="19">
        <f t="shared" si="3"/>
        <v>0</v>
      </c>
      <c r="W28" s="4"/>
      <c r="X28" s="4"/>
      <c r="Y28" s="4"/>
      <c r="Z28" s="22">
        <f t="shared" si="4"/>
        <v>0</v>
      </c>
    </row>
    <row r="29" spans="1:26" s="110" customFormat="1" ht="16" x14ac:dyDescent="0.2">
      <c r="A29" s="100">
        <v>1</v>
      </c>
      <c r="B29" s="242" t="s">
        <v>140</v>
      </c>
      <c r="C29" s="243" t="s">
        <v>141</v>
      </c>
      <c r="D29" s="244">
        <f>514*20</f>
        <v>10280</v>
      </c>
      <c r="E29" s="236">
        <v>1</v>
      </c>
      <c r="F29" s="236">
        <v>1</v>
      </c>
      <c r="G29" s="245">
        <v>20000000</v>
      </c>
      <c r="H29" s="245">
        <v>20000000</v>
      </c>
      <c r="I29" s="122">
        <f>D29*H29</f>
        <v>205600000000</v>
      </c>
      <c r="J29" s="122"/>
      <c r="K29" s="122"/>
      <c r="L29" s="117"/>
      <c r="M29" s="117"/>
      <c r="N29" s="117"/>
      <c r="O29" s="117"/>
      <c r="P29" s="117"/>
      <c r="Q29" s="108"/>
      <c r="R29" s="235"/>
      <c r="S29" s="236"/>
      <c r="T29" s="236"/>
      <c r="U29" s="109"/>
      <c r="V29" s="108"/>
      <c r="W29" s="235"/>
      <c r="X29" s="236"/>
      <c r="Y29" s="236"/>
      <c r="Z29" s="109"/>
    </row>
    <row r="30" spans="1:26" s="110" customFormat="1" x14ac:dyDescent="0.2">
      <c r="A30" s="100">
        <v>2</v>
      </c>
      <c r="B30" s="253" t="s">
        <v>37</v>
      </c>
      <c r="C30" s="254" t="s">
        <v>38</v>
      </c>
      <c r="D30" s="119">
        <v>1953200</v>
      </c>
      <c r="E30" s="119">
        <v>2</v>
      </c>
      <c r="F30" s="119">
        <v>1</v>
      </c>
      <c r="G30" s="119">
        <v>20000</v>
      </c>
      <c r="H30" s="119">
        <f>+E30*F30*G30</f>
        <v>40000</v>
      </c>
      <c r="I30" s="247">
        <f>+D30*H30</f>
        <v>78128000000</v>
      </c>
      <c r="J30" s="247"/>
      <c r="K30" s="247"/>
      <c r="L30" s="248"/>
      <c r="M30" s="248"/>
      <c r="N30" s="248"/>
      <c r="O30" s="248"/>
      <c r="P30" s="248"/>
      <c r="Q30" s="108">
        <f t="shared" ref="Q30:Q37" si="10">G30*106%</f>
        <v>21200</v>
      </c>
      <c r="R30" s="119">
        <v>1953200</v>
      </c>
      <c r="S30" s="119">
        <v>2</v>
      </c>
      <c r="T30" s="119">
        <v>1</v>
      </c>
      <c r="U30" s="109">
        <f t="shared" si="2"/>
        <v>82815680000</v>
      </c>
      <c r="V30" s="108">
        <f t="shared" si="3"/>
        <v>22472</v>
      </c>
      <c r="W30" s="119">
        <v>1953200</v>
      </c>
      <c r="X30" s="119">
        <v>2</v>
      </c>
      <c r="Y30" s="119">
        <v>1</v>
      </c>
      <c r="Z30" s="109">
        <f t="shared" si="4"/>
        <v>87784620800</v>
      </c>
    </row>
    <row r="31" spans="1:26" s="110" customFormat="1" ht="16" x14ac:dyDescent="0.2">
      <c r="A31" s="100">
        <v>3</v>
      </c>
      <c r="B31" s="118" t="s">
        <v>136</v>
      </c>
      <c r="C31" s="102" t="s">
        <v>137</v>
      </c>
      <c r="D31" s="256">
        <v>2000000</v>
      </c>
      <c r="E31" s="119">
        <v>8</v>
      </c>
      <c r="F31" s="119">
        <v>1</v>
      </c>
      <c r="G31" s="119">
        <v>20000</v>
      </c>
      <c r="H31" s="105">
        <f t="shared" ref="H31:H32" si="11">+E31*F31*G31</f>
        <v>160000</v>
      </c>
      <c r="I31" s="122">
        <f>+D31*H31</f>
        <v>320000000000</v>
      </c>
      <c r="J31" s="122"/>
      <c r="K31" s="122"/>
      <c r="L31" s="117"/>
      <c r="M31" s="117"/>
      <c r="N31" s="117"/>
      <c r="O31" s="117"/>
      <c r="P31" s="117"/>
      <c r="Q31" s="108">
        <f t="shared" si="10"/>
        <v>21200</v>
      </c>
      <c r="R31" s="119">
        <v>5000000</v>
      </c>
      <c r="S31" s="119">
        <v>6</v>
      </c>
      <c r="T31" s="119">
        <v>1</v>
      </c>
      <c r="U31" s="109">
        <f t="shared" si="2"/>
        <v>636000000000</v>
      </c>
      <c r="V31" s="108">
        <f t="shared" si="3"/>
        <v>22472</v>
      </c>
      <c r="W31" s="119">
        <v>5000000</v>
      </c>
      <c r="X31" s="119">
        <v>6</v>
      </c>
      <c r="Y31" s="119">
        <v>1</v>
      </c>
      <c r="Z31" s="109">
        <f t="shared" si="4"/>
        <v>674160000000</v>
      </c>
    </row>
    <row r="32" spans="1:26" s="110" customFormat="1" ht="16" x14ac:dyDescent="0.2">
      <c r="A32" s="100">
        <v>4</v>
      </c>
      <c r="B32" s="257" t="s">
        <v>112</v>
      </c>
      <c r="C32" s="102" t="s">
        <v>63</v>
      </c>
      <c r="D32" s="119">
        <v>600000</v>
      </c>
      <c r="E32" s="119">
        <v>10</v>
      </c>
      <c r="F32" s="119">
        <v>1</v>
      </c>
      <c r="G32" s="119">
        <v>100000</v>
      </c>
      <c r="H32" s="246">
        <f t="shared" si="11"/>
        <v>1000000</v>
      </c>
      <c r="I32" s="247">
        <f t="shared" ref="I32" si="12">+D32*H32</f>
        <v>600000000000</v>
      </c>
      <c r="J32" s="247"/>
      <c r="K32" s="247"/>
      <c r="L32" s="248"/>
      <c r="M32" s="248"/>
      <c r="N32" s="248"/>
      <c r="O32" s="248"/>
      <c r="P32" s="248"/>
      <c r="Q32" s="108">
        <f t="shared" si="10"/>
        <v>106000</v>
      </c>
      <c r="R32" s="119">
        <v>600000</v>
      </c>
      <c r="S32" s="119">
        <v>12</v>
      </c>
      <c r="T32" s="119">
        <v>1</v>
      </c>
      <c r="U32" s="109">
        <f t="shared" si="2"/>
        <v>763200000000</v>
      </c>
      <c r="V32" s="108">
        <f t="shared" si="3"/>
        <v>112360</v>
      </c>
      <c r="W32" s="119">
        <v>600000</v>
      </c>
      <c r="X32" s="119">
        <v>12</v>
      </c>
      <c r="Y32" s="119">
        <v>1</v>
      </c>
      <c r="Z32" s="109">
        <f t="shared" si="4"/>
        <v>808992000000</v>
      </c>
    </row>
    <row r="33" spans="1:26" s="110" customFormat="1" ht="16" x14ac:dyDescent="0.2">
      <c r="A33" s="100">
        <v>5</v>
      </c>
      <c r="B33" s="142" t="s">
        <v>70</v>
      </c>
      <c r="C33" s="102" t="s">
        <v>33</v>
      </c>
      <c r="D33" s="119">
        <v>10477</v>
      </c>
      <c r="E33" s="241">
        <v>2</v>
      </c>
      <c r="F33" s="241">
        <v>10</v>
      </c>
      <c r="G33" s="105">
        <v>500000</v>
      </c>
      <c r="H33" s="105">
        <f>+E33*F33*G33</f>
        <v>10000000</v>
      </c>
      <c r="I33" s="122">
        <f>+D33*H33</f>
        <v>104770000000</v>
      </c>
      <c r="J33" s="122"/>
      <c r="K33" s="122"/>
      <c r="L33" s="117"/>
      <c r="M33" s="117"/>
      <c r="N33" s="117"/>
      <c r="O33" s="117"/>
      <c r="P33" s="117"/>
      <c r="Q33" s="108">
        <f t="shared" si="10"/>
        <v>530000</v>
      </c>
      <c r="R33" s="119">
        <v>7230</v>
      </c>
      <c r="S33" s="241">
        <v>2</v>
      </c>
      <c r="T33" s="241">
        <v>12</v>
      </c>
      <c r="U33" s="109">
        <f>Q33*R33*S33*T33</f>
        <v>91965600000</v>
      </c>
      <c r="V33" s="108">
        <f t="shared" si="3"/>
        <v>561800</v>
      </c>
      <c r="W33" s="119">
        <v>7230</v>
      </c>
      <c r="X33" s="241">
        <v>2</v>
      </c>
      <c r="Y33" s="241">
        <v>12</v>
      </c>
      <c r="Z33" s="109">
        <f>V33*W33*X33*Y33</f>
        <v>97483536000</v>
      </c>
    </row>
    <row r="34" spans="1:26" s="110" customFormat="1" ht="16" x14ac:dyDescent="0.2">
      <c r="A34" s="100">
        <v>6</v>
      </c>
      <c r="B34" s="234" t="s">
        <v>162</v>
      </c>
      <c r="C34" s="102" t="s">
        <v>76</v>
      </c>
      <c r="D34" s="235">
        <v>508</v>
      </c>
      <c r="E34" s="236">
        <v>4</v>
      </c>
      <c r="F34" s="236">
        <v>1</v>
      </c>
      <c r="G34" s="235">
        <v>25000000</v>
      </c>
      <c r="H34" s="105">
        <f>E34*F34*G34</f>
        <v>100000000</v>
      </c>
      <c r="I34" s="122">
        <f>D34*H34</f>
        <v>50800000000</v>
      </c>
      <c r="J34" s="122"/>
      <c r="K34" s="122"/>
      <c r="L34" s="117"/>
      <c r="M34" s="117"/>
      <c r="N34" s="117"/>
      <c r="O34" s="117"/>
      <c r="P34" s="117"/>
      <c r="Q34" s="108">
        <f t="shared" si="10"/>
        <v>26500000</v>
      </c>
      <c r="R34" s="235"/>
      <c r="S34" s="236"/>
      <c r="T34" s="236"/>
      <c r="U34" s="109"/>
      <c r="V34" s="108">
        <f t="shared" si="3"/>
        <v>28090000</v>
      </c>
      <c r="W34" s="235"/>
      <c r="X34" s="236"/>
      <c r="Y34" s="236"/>
      <c r="Z34" s="109"/>
    </row>
    <row r="35" spans="1:26" s="110" customFormat="1" ht="16" x14ac:dyDescent="0.2">
      <c r="A35" s="100">
        <v>7</v>
      </c>
      <c r="B35" s="142" t="s">
        <v>45</v>
      </c>
      <c r="C35" s="102" t="s">
        <v>22</v>
      </c>
      <c r="D35" s="119">
        <v>514</v>
      </c>
      <c r="E35" s="119">
        <v>2</v>
      </c>
      <c r="F35" s="119">
        <v>1</v>
      </c>
      <c r="G35" s="119">
        <v>53000000</v>
      </c>
      <c r="H35" s="105">
        <f>E35*F35*G35</f>
        <v>106000000</v>
      </c>
      <c r="I35" s="122">
        <f>+D35*H35</f>
        <v>54484000000</v>
      </c>
      <c r="J35" s="122"/>
      <c r="K35" s="122"/>
      <c r="L35" s="117"/>
      <c r="M35" s="117"/>
      <c r="N35" s="117"/>
      <c r="O35" s="117"/>
      <c r="P35" s="117"/>
      <c r="Q35" s="108">
        <f t="shared" si="10"/>
        <v>56180000</v>
      </c>
      <c r="R35" s="119">
        <v>514</v>
      </c>
      <c r="S35" s="119">
        <v>2</v>
      </c>
      <c r="T35" s="119">
        <v>1</v>
      </c>
      <c r="U35" s="109">
        <f>Q35*R35*S35*T35</f>
        <v>57753040000</v>
      </c>
      <c r="V35" s="108">
        <f t="shared" si="3"/>
        <v>59550800</v>
      </c>
      <c r="W35" s="119">
        <v>514</v>
      </c>
      <c r="X35" s="119">
        <v>2</v>
      </c>
      <c r="Y35" s="119">
        <v>1</v>
      </c>
      <c r="Z35" s="109">
        <f>V35*W35*X35*Y35</f>
        <v>61218222400</v>
      </c>
    </row>
    <row r="36" spans="1:26" s="110" customFormat="1" ht="16" x14ac:dyDescent="0.2">
      <c r="A36" s="100">
        <v>8</v>
      </c>
      <c r="B36" s="142" t="s">
        <v>44</v>
      </c>
      <c r="C36" s="102" t="s">
        <v>2</v>
      </c>
      <c r="D36" s="119">
        <v>7230</v>
      </c>
      <c r="E36" s="119">
        <v>12</v>
      </c>
      <c r="F36" s="119">
        <v>1</v>
      </c>
      <c r="G36" s="119">
        <v>1100000</v>
      </c>
      <c r="H36" s="105">
        <f>+E36*F36*G36</f>
        <v>13200000</v>
      </c>
      <c r="I36" s="122">
        <f>+D36*H36</f>
        <v>95436000000</v>
      </c>
      <c r="J36" s="122"/>
      <c r="K36" s="122"/>
      <c r="L36" s="117"/>
      <c r="M36" s="117"/>
      <c r="N36" s="117"/>
      <c r="O36" s="117"/>
      <c r="P36" s="117"/>
      <c r="Q36" s="108">
        <f t="shared" si="10"/>
        <v>1166000</v>
      </c>
      <c r="R36" s="119">
        <v>7230</v>
      </c>
      <c r="S36" s="119">
        <v>12</v>
      </c>
      <c r="T36" s="119">
        <v>1</v>
      </c>
      <c r="U36" s="109">
        <f>Q36*R36*S36*T36</f>
        <v>101162160000</v>
      </c>
      <c r="V36" s="108">
        <f t="shared" si="3"/>
        <v>1235960</v>
      </c>
      <c r="W36" s="119">
        <v>7230</v>
      </c>
      <c r="X36" s="119">
        <v>12</v>
      </c>
      <c r="Y36" s="119">
        <v>1</v>
      </c>
      <c r="Z36" s="109">
        <f>V36*W36*X36*Y36</f>
        <v>107231889600</v>
      </c>
    </row>
    <row r="37" spans="1:26" s="110" customFormat="1" ht="16" x14ac:dyDescent="0.2">
      <c r="A37" s="100">
        <v>9</v>
      </c>
      <c r="B37" s="118" t="s">
        <v>156</v>
      </c>
      <c r="C37" s="102" t="s">
        <v>61</v>
      </c>
      <c r="D37" s="256">
        <v>83441</v>
      </c>
      <c r="E37" s="104">
        <v>10</v>
      </c>
      <c r="F37" s="104">
        <v>1</v>
      </c>
      <c r="G37" s="104">
        <v>250000</v>
      </c>
      <c r="H37" s="105">
        <f>+E37*F37*G37</f>
        <v>2500000</v>
      </c>
      <c r="I37" s="122">
        <f>+D37*H37</f>
        <v>208602500000</v>
      </c>
      <c r="J37" s="122"/>
      <c r="K37" s="122"/>
      <c r="L37" s="117"/>
      <c r="M37" s="117"/>
      <c r="N37" s="117"/>
      <c r="O37" s="117"/>
      <c r="P37" s="117"/>
      <c r="Q37" s="108">
        <f t="shared" si="10"/>
        <v>265000</v>
      </c>
      <c r="R37" s="119">
        <v>83441</v>
      </c>
      <c r="S37" s="104">
        <v>12</v>
      </c>
      <c r="T37" s="104">
        <v>1</v>
      </c>
      <c r="U37" s="109">
        <f>Q37*R37*S37*T37</f>
        <v>265342380000</v>
      </c>
      <c r="V37" s="108">
        <f t="shared" si="3"/>
        <v>280900</v>
      </c>
      <c r="W37" s="119">
        <v>83441</v>
      </c>
      <c r="X37" s="104">
        <v>12</v>
      </c>
      <c r="Y37" s="104">
        <v>1</v>
      </c>
      <c r="Z37" s="109">
        <f>V37*W37*X37*Y37</f>
        <v>281262922800</v>
      </c>
    </row>
    <row r="38" spans="1:26" x14ac:dyDescent="0.2">
      <c r="A38" s="4" t="s">
        <v>46</v>
      </c>
      <c r="B38" s="73" t="s">
        <v>47</v>
      </c>
      <c r="C38" s="73"/>
      <c r="D38" s="74"/>
      <c r="E38" s="74"/>
      <c r="F38" s="74"/>
      <c r="G38" s="74"/>
      <c r="H38" s="74"/>
      <c r="I38" s="75">
        <f>SUM(I39:I51)</f>
        <v>517151900000</v>
      </c>
      <c r="J38" s="7"/>
      <c r="K38" s="7"/>
      <c r="L38" s="83">
        <v>453806200</v>
      </c>
      <c r="M38" s="83">
        <v>500000000</v>
      </c>
      <c r="N38" s="83"/>
      <c r="O38" s="83"/>
      <c r="P38" s="83"/>
      <c r="R38" s="74"/>
      <c r="S38" s="74"/>
      <c r="T38" s="74"/>
      <c r="U38" s="22">
        <f t="shared" si="2"/>
        <v>0</v>
      </c>
      <c r="V38" s="19">
        <f t="shared" si="3"/>
        <v>0</v>
      </c>
      <c r="W38" s="74"/>
      <c r="X38" s="74"/>
      <c r="Y38" s="74"/>
      <c r="Z38" s="22">
        <f t="shared" si="4"/>
        <v>0</v>
      </c>
    </row>
    <row r="39" spans="1:26" ht="16" x14ac:dyDescent="0.2">
      <c r="A39" s="12">
        <v>1</v>
      </c>
      <c r="B39" s="137" t="s">
        <v>66</v>
      </c>
      <c r="C39" s="61" t="s">
        <v>61</v>
      </c>
      <c r="D39" s="15">
        <v>83441</v>
      </c>
      <c r="E39" s="15">
        <v>2</v>
      </c>
      <c r="F39" s="15">
        <v>3</v>
      </c>
      <c r="G39" s="15">
        <v>100000</v>
      </c>
      <c r="H39" s="10">
        <f>+E39*F39*G39</f>
        <v>600000</v>
      </c>
      <c r="I39" s="11">
        <f>+D39*H39</f>
        <v>50064600000</v>
      </c>
      <c r="J39" s="11"/>
      <c r="K39" s="11"/>
      <c r="L39" s="84"/>
      <c r="M39" s="84"/>
      <c r="N39" s="84"/>
      <c r="O39" s="84"/>
      <c r="P39" s="84"/>
      <c r="Q39" s="19">
        <f t="shared" ref="Q39:Q51" si="13">G39*106%</f>
        <v>106000</v>
      </c>
      <c r="R39" s="15">
        <v>83441</v>
      </c>
      <c r="S39" s="15">
        <v>2</v>
      </c>
      <c r="T39" s="15">
        <v>3</v>
      </c>
      <c r="U39" s="22">
        <f t="shared" si="2"/>
        <v>53068476000</v>
      </c>
      <c r="V39" s="19">
        <f t="shared" si="3"/>
        <v>112360</v>
      </c>
      <c r="W39" s="15">
        <v>83441</v>
      </c>
      <c r="X39" s="15">
        <v>2</v>
      </c>
      <c r="Y39" s="15">
        <v>3</v>
      </c>
      <c r="Z39" s="22">
        <f t="shared" si="4"/>
        <v>56252584560</v>
      </c>
    </row>
    <row r="40" spans="1:26" ht="16" x14ac:dyDescent="0.2">
      <c r="A40" s="12">
        <v>2</v>
      </c>
      <c r="B40" s="13" t="s">
        <v>67</v>
      </c>
      <c r="C40" s="61" t="s">
        <v>61</v>
      </c>
      <c r="D40" s="15">
        <v>83441</v>
      </c>
      <c r="E40" s="15">
        <v>10</v>
      </c>
      <c r="F40" s="15">
        <v>1</v>
      </c>
      <c r="G40" s="15">
        <v>200000</v>
      </c>
      <c r="H40" s="10">
        <f>+E40*F40*G40</f>
        <v>2000000</v>
      </c>
      <c r="I40" s="11">
        <f>+D40*H40</f>
        <v>166882000000</v>
      </c>
      <c r="J40" s="11"/>
      <c r="K40" s="11"/>
      <c r="L40" s="84"/>
      <c r="M40" s="84"/>
      <c r="N40" s="84"/>
      <c r="O40" s="84"/>
      <c r="P40" s="84"/>
      <c r="Q40" s="19">
        <f t="shared" si="13"/>
        <v>212000</v>
      </c>
      <c r="R40" s="15">
        <v>83441</v>
      </c>
      <c r="S40" s="15">
        <v>12</v>
      </c>
      <c r="T40" s="15">
        <v>1</v>
      </c>
      <c r="U40" s="22">
        <f t="shared" si="2"/>
        <v>212273904000</v>
      </c>
      <c r="V40" s="19">
        <f t="shared" si="3"/>
        <v>224720</v>
      </c>
      <c r="W40" s="15">
        <v>83441</v>
      </c>
      <c r="X40" s="15">
        <v>12</v>
      </c>
      <c r="Y40" s="15">
        <v>1</v>
      </c>
      <c r="Z40" s="22">
        <f t="shared" si="4"/>
        <v>225010338240</v>
      </c>
    </row>
    <row r="41" spans="1:26" s="110" customFormat="1" ht="16" x14ac:dyDescent="0.2">
      <c r="A41" s="100">
        <v>3</v>
      </c>
      <c r="B41" s="143" t="s">
        <v>68</v>
      </c>
      <c r="C41" s="144" t="s">
        <v>61</v>
      </c>
      <c r="D41" s="119">
        <v>44360</v>
      </c>
      <c r="E41" s="119">
        <v>10</v>
      </c>
      <c r="F41" s="119">
        <v>1</v>
      </c>
      <c r="G41" s="119">
        <v>200000</v>
      </c>
      <c r="H41" s="105">
        <f>+E41*F41*G41</f>
        <v>2000000</v>
      </c>
      <c r="I41" s="122">
        <f>+D41*H41</f>
        <v>88720000000</v>
      </c>
      <c r="J41" s="122"/>
      <c r="K41" s="122"/>
      <c r="L41" s="117"/>
      <c r="M41" s="117"/>
      <c r="N41" s="117"/>
      <c r="O41" s="117"/>
      <c r="P41" s="117"/>
      <c r="Q41" s="108">
        <f t="shared" si="13"/>
        <v>212000</v>
      </c>
      <c r="R41" s="119">
        <v>44360</v>
      </c>
      <c r="S41" s="119">
        <v>12</v>
      </c>
      <c r="T41" s="119">
        <v>1</v>
      </c>
      <c r="U41" s="109">
        <f t="shared" si="2"/>
        <v>112851840000</v>
      </c>
      <c r="V41" s="108">
        <f t="shared" si="3"/>
        <v>224720</v>
      </c>
      <c r="W41" s="119">
        <v>44360</v>
      </c>
      <c r="X41" s="119">
        <v>12</v>
      </c>
      <c r="Y41" s="119">
        <v>1</v>
      </c>
      <c r="Z41" s="109">
        <f t="shared" si="4"/>
        <v>119622950400</v>
      </c>
    </row>
    <row r="42" spans="1:26" s="110" customFormat="1" x14ac:dyDescent="0.2">
      <c r="A42" s="240">
        <v>4</v>
      </c>
      <c r="B42" s="249" t="s">
        <v>158</v>
      </c>
      <c r="C42" s="144" t="s">
        <v>22</v>
      </c>
      <c r="D42" s="144">
        <v>514</v>
      </c>
      <c r="E42" s="250"/>
      <c r="F42" s="144"/>
      <c r="G42" s="250"/>
      <c r="H42" s="250">
        <v>100000000</v>
      </c>
      <c r="I42" s="251">
        <f>D42*H42</f>
        <v>51400000000</v>
      </c>
      <c r="J42" s="251"/>
      <c r="K42" s="251"/>
      <c r="L42" s="252"/>
      <c r="M42" s="252"/>
      <c r="N42" s="252"/>
      <c r="O42" s="252"/>
      <c r="P42" s="252"/>
      <c r="Q42" s="108">
        <f t="shared" si="13"/>
        <v>0</v>
      </c>
      <c r="R42" s="144">
        <v>514</v>
      </c>
      <c r="S42" s="250"/>
      <c r="T42" s="144"/>
      <c r="U42" s="109">
        <f t="shared" si="2"/>
        <v>0</v>
      </c>
      <c r="V42" s="108">
        <f t="shared" si="3"/>
        <v>0</v>
      </c>
      <c r="W42" s="144">
        <v>514</v>
      </c>
      <c r="X42" s="250"/>
      <c r="Y42" s="144"/>
      <c r="Z42" s="109">
        <f t="shared" si="4"/>
        <v>0</v>
      </c>
    </row>
    <row r="43" spans="1:26" hidden="1" x14ac:dyDescent="0.2">
      <c r="A43" s="8"/>
      <c r="B43" s="33" t="s">
        <v>142</v>
      </c>
      <c r="C43" s="61" t="s">
        <v>22</v>
      </c>
      <c r="D43" s="61">
        <v>514</v>
      </c>
      <c r="E43" s="62">
        <v>1</v>
      </c>
      <c r="F43" s="61">
        <v>1</v>
      </c>
      <c r="G43" s="62">
        <v>50000000</v>
      </c>
      <c r="H43" s="62">
        <f>E43*F43*G43</f>
        <v>50000000</v>
      </c>
      <c r="I43" s="63">
        <f>H43*D43</f>
        <v>25700000000</v>
      </c>
      <c r="J43" s="63"/>
      <c r="K43" s="63"/>
      <c r="L43" s="21"/>
      <c r="M43" s="21"/>
      <c r="N43" s="21"/>
      <c r="O43" s="21"/>
      <c r="P43" s="21"/>
      <c r="Q43" s="19">
        <f t="shared" si="13"/>
        <v>53000000</v>
      </c>
      <c r="R43" s="61">
        <v>514</v>
      </c>
      <c r="S43" s="62">
        <v>1</v>
      </c>
      <c r="T43" s="61">
        <v>1</v>
      </c>
      <c r="U43" s="22">
        <f t="shared" si="2"/>
        <v>27242000000</v>
      </c>
      <c r="V43" s="19">
        <f t="shared" si="3"/>
        <v>56180000</v>
      </c>
      <c r="W43" s="61">
        <v>514</v>
      </c>
      <c r="X43" s="62">
        <v>1</v>
      </c>
      <c r="Y43" s="61">
        <v>1</v>
      </c>
      <c r="Z43" s="22">
        <f t="shared" si="4"/>
        <v>28876520000</v>
      </c>
    </row>
    <row r="44" spans="1:26" hidden="1" x14ac:dyDescent="0.2">
      <c r="A44" s="8"/>
      <c r="B44" s="33" t="s">
        <v>143</v>
      </c>
      <c r="C44" s="61" t="s">
        <v>22</v>
      </c>
      <c r="D44" s="61">
        <v>514</v>
      </c>
      <c r="E44" s="65">
        <v>1</v>
      </c>
      <c r="F44" s="64">
        <v>500</v>
      </c>
      <c r="G44" s="65">
        <v>50000</v>
      </c>
      <c r="H44" s="62">
        <f t="shared" ref="H44:H51" si="14">E44*F44*G44</f>
        <v>25000000</v>
      </c>
      <c r="I44" s="63">
        <f t="shared" ref="I44:I51" si="15">D44*H44</f>
        <v>12850000000</v>
      </c>
      <c r="J44" s="63"/>
      <c r="K44" s="63"/>
      <c r="L44" s="21"/>
      <c r="M44" s="21"/>
      <c r="N44" s="21"/>
      <c r="O44" s="21"/>
      <c r="P44" s="21"/>
      <c r="Q44" s="19">
        <f t="shared" si="13"/>
        <v>53000</v>
      </c>
      <c r="R44" s="61">
        <v>514</v>
      </c>
      <c r="S44" s="65">
        <v>1</v>
      </c>
      <c r="T44" s="64">
        <v>500</v>
      </c>
      <c r="U44" s="22">
        <f t="shared" si="2"/>
        <v>13621000000</v>
      </c>
      <c r="V44" s="19">
        <f t="shared" si="3"/>
        <v>56180</v>
      </c>
      <c r="W44" s="61">
        <v>514</v>
      </c>
      <c r="X44" s="65">
        <v>1</v>
      </c>
      <c r="Y44" s="64">
        <v>500</v>
      </c>
      <c r="Z44" s="22">
        <f t="shared" si="4"/>
        <v>14438260000</v>
      </c>
    </row>
    <row r="45" spans="1:26" hidden="1" x14ac:dyDescent="0.2">
      <c r="A45" s="8"/>
      <c r="B45" s="33" t="s">
        <v>144</v>
      </c>
      <c r="C45" s="61" t="s">
        <v>22</v>
      </c>
      <c r="D45" s="61">
        <v>514</v>
      </c>
      <c r="E45" s="65">
        <v>1</v>
      </c>
      <c r="F45" s="64">
        <v>1</v>
      </c>
      <c r="G45" s="65">
        <v>200000</v>
      </c>
      <c r="H45" s="62">
        <f t="shared" si="14"/>
        <v>200000</v>
      </c>
      <c r="I45" s="63">
        <f t="shared" si="15"/>
        <v>102800000</v>
      </c>
      <c r="J45" s="63"/>
      <c r="K45" s="63"/>
      <c r="L45" s="21"/>
      <c r="M45" s="21"/>
      <c r="N45" s="21"/>
      <c r="O45" s="21"/>
      <c r="P45" s="21"/>
      <c r="Q45" s="19">
        <f t="shared" si="13"/>
        <v>212000</v>
      </c>
      <c r="R45" s="61">
        <v>514</v>
      </c>
      <c r="S45" s="65">
        <v>1</v>
      </c>
      <c r="T45" s="64">
        <v>1</v>
      </c>
      <c r="U45" s="22">
        <f t="shared" si="2"/>
        <v>108968000</v>
      </c>
      <c r="V45" s="19">
        <f t="shared" si="3"/>
        <v>224720</v>
      </c>
      <c r="W45" s="61">
        <v>514</v>
      </c>
      <c r="X45" s="65">
        <v>1</v>
      </c>
      <c r="Y45" s="64">
        <v>1</v>
      </c>
      <c r="Z45" s="22">
        <f t="shared" si="4"/>
        <v>115506080</v>
      </c>
    </row>
    <row r="46" spans="1:26" hidden="1" x14ac:dyDescent="0.2">
      <c r="A46" s="8"/>
      <c r="B46" s="33" t="s">
        <v>145</v>
      </c>
      <c r="C46" s="61" t="s">
        <v>22</v>
      </c>
      <c r="D46" s="61">
        <v>514</v>
      </c>
      <c r="E46" s="65">
        <v>1</v>
      </c>
      <c r="F46" s="64">
        <v>100</v>
      </c>
      <c r="G46" s="65">
        <v>200000</v>
      </c>
      <c r="H46" s="62">
        <f t="shared" si="14"/>
        <v>20000000</v>
      </c>
      <c r="I46" s="63">
        <f t="shared" si="15"/>
        <v>10280000000</v>
      </c>
      <c r="J46" s="63"/>
      <c r="K46" s="63"/>
      <c r="L46" s="21"/>
      <c r="M46" s="21"/>
      <c r="N46" s="21"/>
      <c r="O46" s="21"/>
      <c r="P46" s="21"/>
      <c r="Q46" s="19">
        <f t="shared" si="13"/>
        <v>212000</v>
      </c>
      <c r="R46" s="61">
        <v>514</v>
      </c>
      <c r="S46" s="65">
        <v>1</v>
      </c>
      <c r="T46" s="64">
        <v>100</v>
      </c>
      <c r="U46" s="22">
        <f t="shared" si="2"/>
        <v>10896800000</v>
      </c>
      <c r="V46" s="19">
        <f t="shared" si="3"/>
        <v>224720</v>
      </c>
      <c r="W46" s="61">
        <v>514</v>
      </c>
      <c r="X46" s="65">
        <v>1</v>
      </c>
      <c r="Y46" s="64">
        <v>100</v>
      </c>
      <c r="Z46" s="22">
        <f t="shared" si="4"/>
        <v>11550608000</v>
      </c>
    </row>
    <row r="47" spans="1:26" hidden="1" x14ac:dyDescent="0.2">
      <c r="A47" s="8"/>
      <c r="B47" s="33" t="s">
        <v>146</v>
      </c>
      <c r="C47" s="61" t="s">
        <v>22</v>
      </c>
      <c r="D47" s="61">
        <v>514</v>
      </c>
      <c r="E47" s="65">
        <v>1</v>
      </c>
      <c r="F47" s="64">
        <v>15</v>
      </c>
      <c r="G47" s="65">
        <v>4500000</v>
      </c>
      <c r="H47" s="62">
        <f t="shared" si="14"/>
        <v>67500000</v>
      </c>
      <c r="I47" s="63">
        <f t="shared" si="15"/>
        <v>34695000000</v>
      </c>
      <c r="J47" s="63"/>
      <c r="K47" s="63"/>
      <c r="L47" s="21"/>
      <c r="M47" s="21"/>
      <c r="N47" s="21"/>
      <c r="O47" s="21"/>
      <c r="P47" s="21"/>
      <c r="Q47" s="19">
        <f t="shared" si="13"/>
        <v>4770000</v>
      </c>
      <c r="R47" s="61">
        <v>514</v>
      </c>
      <c r="S47" s="65">
        <v>1</v>
      </c>
      <c r="T47" s="64">
        <v>15</v>
      </c>
      <c r="U47" s="22">
        <f t="shared" si="2"/>
        <v>36776700000</v>
      </c>
      <c r="V47" s="19">
        <f t="shared" si="3"/>
        <v>5056200</v>
      </c>
      <c r="W47" s="61">
        <v>514</v>
      </c>
      <c r="X47" s="65">
        <v>1</v>
      </c>
      <c r="Y47" s="64">
        <v>15</v>
      </c>
      <c r="Z47" s="22">
        <f t="shared" si="4"/>
        <v>38983302000</v>
      </c>
    </row>
    <row r="48" spans="1:26" hidden="1" x14ac:dyDescent="0.2">
      <c r="A48" s="8"/>
      <c r="B48" s="33" t="s">
        <v>147</v>
      </c>
      <c r="C48" s="61" t="s">
        <v>22</v>
      </c>
      <c r="D48" s="61">
        <v>514</v>
      </c>
      <c r="E48" s="65">
        <v>1</v>
      </c>
      <c r="F48" s="61">
        <v>3500</v>
      </c>
      <c r="G48" s="65">
        <v>2500</v>
      </c>
      <c r="H48" s="62">
        <f t="shared" si="14"/>
        <v>8750000</v>
      </c>
      <c r="I48" s="63">
        <f t="shared" si="15"/>
        <v>4497500000</v>
      </c>
      <c r="J48" s="63"/>
      <c r="K48" s="63"/>
      <c r="L48" s="21"/>
      <c r="M48" s="21"/>
      <c r="N48" s="21"/>
      <c r="O48" s="21"/>
      <c r="P48" s="21"/>
      <c r="Q48" s="19">
        <f t="shared" si="13"/>
        <v>2650</v>
      </c>
      <c r="R48" s="61">
        <v>514</v>
      </c>
      <c r="S48" s="65">
        <v>1</v>
      </c>
      <c r="T48" s="61">
        <v>3500</v>
      </c>
      <c r="U48" s="22">
        <f t="shared" si="2"/>
        <v>4767350000</v>
      </c>
      <c r="V48" s="19">
        <f t="shared" si="3"/>
        <v>2809</v>
      </c>
      <c r="W48" s="61">
        <v>514</v>
      </c>
      <c r="X48" s="65">
        <v>1</v>
      </c>
      <c r="Y48" s="61">
        <v>3500</v>
      </c>
      <c r="Z48" s="22">
        <f t="shared" si="4"/>
        <v>5053391000</v>
      </c>
    </row>
    <row r="49" spans="1:26" hidden="1" x14ac:dyDescent="0.2">
      <c r="A49" s="8"/>
      <c r="B49" s="33" t="s">
        <v>148</v>
      </c>
      <c r="C49" s="61" t="s">
        <v>22</v>
      </c>
      <c r="D49" s="61">
        <v>514</v>
      </c>
      <c r="E49" s="65">
        <v>2</v>
      </c>
      <c r="F49" s="61">
        <v>1</v>
      </c>
      <c r="G49" s="65">
        <v>15000000</v>
      </c>
      <c r="H49" s="62">
        <f t="shared" si="14"/>
        <v>30000000</v>
      </c>
      <c r="I49" s="63">
        <f t="shared" si="15"/>
        <v>15420000000</v>
      </c>
      <c r="J49" s="63"/>
      <c r="K49" s="63"/>
      <c r="L49" s="21"/>
      <c r="M49" s="21"/>
      <c r="N49" s="21"/>
      <c r="O49" s="21"/>
      <c r="P49" s="21"/>
      <c r="Q49" s="19">
        <f t="shared" si="13"/>
        <v>15900000</v>
      </c>
      <c r="R49" s="61">
        <v>514</v>
      </c>
      <c r="S49" s="65">
        <v>2</v>
      </c>
      <c r="T49" s="61">
        <v>1</v>
      </c>
      <c r="U49" s="22">
        <f t="shared" si="2"/>
        <v>16345200000</v>
      </c>
      <c r="V49" s="19">
        <f t="shared" si="3"/>
        <v>16854000</v>
      </c>
      <c r="W49" s="61">
        <v>514</v>
      </c>
      <c r="X49" s="65">
        <v>2</v>
      </c>
      <c r="Y49" s="61">
        <v>1</v>
      </c>
      <c r="Z49" s="22">
        <f t="shared" si="4"/>
        <v>17325912000</v>
      </c>
    </row>
    <row r="50" spans="1:26" hidden="1" x14ac:dyDescent="0.2">
      <c r="A50" s="8"/>
      <c r="B50" s="33" t="s">
        <v>149</v>
      </c>
      <c r="C50" s="61" t="s">
        <v>22</v>
      </c>
      <c r="D50" s="61">
        <v>514</v>
      </c>
      <c r="E50" s="65">
        <v>2</v>
      </c>
      <c r="F50" s="61">
        <v>1</v>
      </c>
      <c r="G50" s="65">
        <v>25000000</v>
      </c>
      <c r="H50" s="62">
        <f t="shared" si="14"/>
        <v>50000000</v>
      </c>
      <c r="I50" s="63">
        <f t="shared" si="15"/>
        <v>25700000000</v>
      </c>
      <c r="J50" s="63"/>
      <c r="K50" s="63"/>
      <c r="L50" s="21"/>
      <c r="M50" s="21"/>
      <c r="N50" s="21"/>
      <c r="O50" s="21"/>
      <c r="P50" s="21"/>
      <c r="Q50" s="19">
        <f t="shared" si="13"/>
        <v>26500000</v>
      </c>
      <c r="R50" s="61">
        <v>514</v>
      </c>
      <c r="S50" s="65">
        <v>2</v>
      </c>
      <c r="T50" s="61">
        <v>1</v>
      </c>
      <c r="U50" s="22">
        <f t="shared" si="2"/>
        <v>27242000000</v>
      </c>
      <c r="V50" s="19">
        <f t="shared" si="3"/>
        <v>28090000</v>
      </c>
      <c r="W50" s="61">
        <v>514</v>
      </c>
      <c r="X50" s="65">
        <v>2</v>
      </c>
      <c r="Y50" s="61">
        <v>1</v>
      </c>
      <c r="Z50" s="22">
        <f t="shared" si="4"/>
        <v>28876520000</v>
      </c>
    </row>
    <row r="51" spans="1:26" hidden="1" x14ac:dyDescent="0.2">
      <c r="A51" s="8"/>
      <c r="B51" s="33" t="s">
        <v>150</v>
      </c>
      <c r="C51" s="61" t="s">
        <v>22</v>
      </c>
      <c r="D51" s="61">
        <v>514</v>
      </c>
      <c r="E51" s="65">
        <v>2</v>
      </c>
      <c r="F51" s="61">
        <v>1</v>
      </c>
      <c r="G51" s="65">
        <v>30000000</v>
      </c>
      <c r="H51" s="62">
        <f t="shared" si="14"/>
        <v>60000000</v>
      </c>
      <c r="I51" s="63">
        <f t="shared" si="15"/>
        <v>30840000000</v>
      </c>
      <c r="J51" s="63"/>
      <c r="K51" s="63"/>
      <c r="L51" s="21"/>
      <c r="M51" s="21"/>
      <c r="N51" s="21"/>
      <c r="O51" s="21"/>
      <c r="P51" s="21"/>
      <c r="Q51" s="19">
        <f t="shared" si="13"/>
        <v>31800000</v>
      </c>
      <c r="R51" s="61">
        <v>514</v>
      </c>
      <c r="S51" s="65">
        <v>2</v>
      </c>
      <c r="T51" s="61">
        <v>1</v>
      </c>
      <c r="U51" s="22">
        <f t="shared" si="2"/>
        <v>32690400000</v>
      </c>
      <c r="V51" s="19">
        <f t="shared" si="3"/>
        <v>33708000</v>
      </c>
      <c r="W51" s="61">
        <v>514</v>
      </c>
      <c r="X51" s="65">
        <v>2</v>
      </c>
      <c r="Y51" s="61">
        <v>1</v>
      </c>
      <c r="Z51" s="22">
        <f t="shared" si="4"/>
        <v>34651824000</v>
      </c>
    </row>
    <row r="52" spans="1:26" x14ac:dyDescent="0.2">
      <c r="A52" s="4" t="s">
        <v>50</v>
      </c>
      <c r="B52" s="5" t="s">
        <v>51</v>
      </c>
      <c r="C52" s="5"/>
      <c r="D52" s="4"/>
      <c r="E52" s="4"/>
      <c r="F52" s="4"/>
      <c r="G52" s="4"/>
      <c r="H52" s="4"/>
      <c r="I52" s="7">
        <f>SUM(I53:I55)</f>
        <v>80736000000</v>
      </c>
      <c r="J52" s="7"/>
      <c r="K52" s="7"/>
      <c r="L52" s="83">
        <v>64031521</v>
      </c>
      <c r="M52" s="83">
        <v>88554000</v>
      </c>
      <c r="N52" s="83"/>
      <c r="O52" s="83"/>
      <c r="P52" s="83"/>
      <c r="R52" s="4"/>
      <c r="S52" s="4"/>
      <c r="T52" s="4"/>
      <c r="U52" s="22">
        <f t="shared" si="2"/>
        <v>0</v>
      </c>
      <c r="V52" s="19">
        <f t="shared" si="3"/>
        <v>0</v>
      </c>
      <c r="W52" s="4"/>
      <c r="X52" s="4"/>
      <c r="Y52" s="4"/>
      <c r="Z52" s="22">
        <f t="shared" si="4"/>
        <v>0</v>
      </c>
    </row>
    <row r="53" spans="1:26" s="110" customFormat="1" x14ac:dyDescent="0.2">
      <c r="A53" s="240">
        <v>1</v>
      </c>
      <c r="B53" s="142" t="s">
        <v>52</v>
      </c>
      <c r="C53" s="144" t="s">
        <v>22</v>
      </c>
      <c r="D53" s="105">
        <v>514</v>
      </c>
      <c r="E53" s="105">
        <v>12</v>
      </c>
      <c r="F53" s="105">
        <v>5</v>
      </c>
      <c r="G53" s="105">
        <v>1050000</v>
      </c>
      <c r="H53" s="105">
        <f>+E53*F53*G53</f>
        <v>63000000</v>
      </c>
      <c r="I53" s="122">
        <f>+D53*H53</f>
        <v>32382000000</v>
      </c>
      <c r="J53" s="122"/>
      <c r="K53" s="122"/>
      <c r="L53" s="117"/>
      <c r="M53" s="117"/>
      <c r="N53" s="117"/>
      <c r="O53" s="117"/>
      <c r="P53" s="117"/>
      <c r="Q53" s="108">
        <f t="shared" ref="Q53:Q55" si="16">G53*106%</f>
        <v>1113000</v>
      </c>
      <c r="R53" s="105">
        <v>514</v>
      </c>
      <c r="S53" s="105">
        <v>12</v>
      </c>
      <c r="T53" s="105">
        <v>5</v>
      </c>
      <c r="U53" s="109">
        <f t="shared" si="2"/>
        <v>34324920000</v>
      </c>
      <c r="V53" s="108">
        <f t="shared" si="3"/>
        <v>1179780</v>
      </c>
      <c r="W53" s="105">
        <v>514</v>
      </c>
      <c r="X53" s="105">
        <v>12</v>
      </c>
      <c r="Y53" s="105">
        <v>5</v>
      </c>
      <c r="Z53" s="109">
        <f t="shared" si="4"/>
        <v>36384415200</v>
      </c>
    </row>
    <row r="54" spans="1:26" x14ac:dyDescent="0.2">
      <c r="A54" s="316">
        <v>2</v>
      </c>
      <c r="B54" s="14" t="s">
        <v>53</v>
      </c>
      <c r="C54" s="61" t="s">
        <v>55</v>
      </c>
      <c r="D54" s="15">
        <v>6149</v>
      </c>
      <c r="E54" s="15">
        <v>12</v>
      </c>
      <c r="F54" s="15">
        <v>1</v>
      </c>
      <c r="G54" s="15">
        <v>500000</v>
      </c>
      <c r="H54" s="15">
        <f>+E54*F54*G54</f>
        <v>6000000</v>
      </c>
      <c r="I54" s="23">
        <f t="shared" ref="I54:I55" si="17">+D54*H54</f>
        <v>36894000000</v>
      </c>
      <c r="J54" s="23"/>
      <c r="K54" s="23"/>
      <c r="L54" s="85"/>
      <c r="M54" s="85"/>
      <c r="N54" s="85"/>
      <c r="O54" s="85"/>
      <c r="P54" s="85"/>
      <c r="Q54" s="19">
        <f t="shared" si="16"/>
        <v>530000</v>
      </c>
      <c r="R54" s="15">
        <v>6297</v>
      </c>
      <c r="S54" s="15">
        <v>12</v>
      </c>
      <c r="T54" s="15">
        <v>1</v>
      </c>
      <c r="U54" s="22">
        <f t="shared" si="2"/>
        <v>40048920000</v>
      </c>
      <c r="V54" s="19">
        <f t="shared" si="3"/>
        <v>561800</v>
      </c>
      <c r="W54" s="15">
        <v>6297</v>
      </c>
      <c r="X54" s="15">
        <v>12</v>
      </c>
      <c r="Y54" s="15">
        <v>1</v>
      </c>
      <c r="Z54" s="22">
        <f t="shared" si="4"/>
        <v>42451855200</v>
      </c>
    </row>
    <row r="55" spans="1:26" x14ac:dyDescent="0.2">
      <c r="A55" s="316"/>
      <c r="B55" s="26" t="s">
        <v>152</v>
      </c>
      <c r="C55" s="61" t="s">
        <v>57</v>
      </c>
      <c r="D55" s="119">
        <v>191</v>
      </c>
      <c r="E55" s="15">
        <v>12</v>
      </c>
      <c r="F55" s="15">
        <v>1</v>
      </c>
      <c r="G55" s="15">
        <v>5000000</v>
      </c>
      <c r="H55" s="15">
        <f>+E55*F55*G55</f>
        <v>60000000</v>
      </c>
      <c r="I55" s="23">
        <f t="shared" si="17"/>
        <v>11460000000</v>
      </c>
      <c r="J55" s="23"/>
      <c r="K55" s="23"/>
      <c r="L55" s="85"/>
      <c r="M55" s="85"/>
      <c r="N55" s="85"/>
      <c r="O55" s="85"/>
      <c r="P55" s="85"/>
      <c r="Q55" s="19">
        <f t="shared" si="16"/>
        <v>5300000</v>
      </c>
      <c r="R55" s="15">
        <v>90</v>
      </c>
      <c r="S55" s="15">
        <v>12</v>
      </c>
      <c r="T55" s="15">
        <v>1</v>
      </c>
      <c r="U55" s="22">
        <f t="shared" si="2"/>
        <v>5724000000</v>
      </c>
      <c r="V55" s="19">
        <f t="shared" si="3"/>
        <v>5618000</v>
      </c>
      <c r="W55" s="15">
        <v>90</v>
      </c>
      <c r="X55" s="15">
        <v>12</v>
      </c>
      <c r="Y55" s="15">
        <v>1</v>
      </c>
      <c r="Z55" s="22">
        <f t="shared" si="4"/>
        <v>6067440000</v>
      </c>
    </row>
    <row r="56" spans="1:26" x14ac:dyDescent="0.2">
      <c r="A56" s="317" t="s">
        <v>54</v>
      </c>
      <c r="B56" s="318"/>
      <c r="C56" s="318"/>
      <c r="D56" s="318"/>
      <c r="E56" s="318"/>
      <c r="F56" s="318"/>
      <c r="G56" s="318"/>
      <c r="H56" s="319"/>
      <c r="I56" s="25">
        <f>+I5+I14+I24+I28+I38+I52</f>
        <v>3257062921000</v>
      </c>
      <c r="J56" s="25"/>
      <c r="K56" s="25"/>
      <c r="L56" s="86">
        <f>SUM(L5:L55)</f>
        <v>2788036099.8000002</v>
      </c>
      <c r="M56" s="86">
        <f>SUM(M5:M55)</f>
        <v>3255523671</v>
      </c>
      <c r="N56" s="86"/>
      <c r="O56" s="86"/>
      <c r="P56" s="86"/>
    </row>
    <row r="57" spans="1:26" x14ac:dyDescent="0.2">
      <c r="D57" s="20"/>
      <c r="G57" s="19"/>
      <c r="M57" s="237">
        <v>3239300000000</v>
      </c>
    </row>
    <row r="58" spans="1:26" x14ac:dyDescent="0.2">
      <c r="F58" s="259"/>
      <c r="I58" s="19"/>
    </row>
  </sheetData>
  <mergeCells count="5">
    <mergeCell ref="A1:I1"/>
    <mergeCell ref="A2:I2"/>
    <mergeCell ref="J3:K3"/>
    <mergeCell ref="A54:A55"/>
    <mergeCell ref="A56:H56"/>
  </mergeCells>
  <pageMargins left="0.39370078740157483" right="0.39370078740157483" top="0" bottom="0" header="0.31496062992125984" footer="0.31496062992125984"/>
  <pageSetup paperSize="9" scale="65" orientation="landscape" r:id="rId1"/>
  <colBreaks count="1" manualBreakCount="1">
    <brk id="9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"/>
  <dimension ref="A1:P61"/>
  <sheetViews>
    <sheetView zoomScale="80" zoomScaleNormal="80" zoomScalePageLayoutView="80" workbookViewId="0">
      <selection activeCell="D26" sqref="D26"/>
    </sheetView>
  </sheetViews>
  <sheetFormatPr baseColWidth="10" defaultColWidth="8.83203125" defaultRowHeight="15" x14ac:dyDescent="0.2"/>
  <cols>
    <col min="1" max="1" width="3.83203125" bestFit="1" customWidth="1"/>
    <col min="2" max="2" width="60.1640625" customWidth="1"/>
    <col min="3" max="3" width="24.1640625" bestFit="1" customWidth="1"/>
    <col min="4" max="4" width="11.5" bestFit="1" customWidth="1"/>
    <col min="5" max="5" width="9.83203125" bestFit="1" customWidth="1"/>
    <col min="6" max="6" width="8" bestFit="1" customWidth="1"/>
    <col min="7" max="7" width="12.5" bestFit="1" customWidth="1"/>
    <col min="8" max="9" width="12.5" customWidth="1"/>
    <col min="10" max="10" width="16.1640625" bestFit="1" customWidth="1"/>
    <col min="11" max="11" width="23.83203125" bestFit="1" customWidth="1"/>
    <col min="13" max="13" width="19.83203125" bestFit="1" customWidth="1"/>
    <col min="14" max="14" width="11.5" bestFit="1" customWidth="1"/>
    <col min="15" max="15" width="16.1640625" bestFit="1" customWidth="1"/>
    <col min="16" max="16" width="15.1640625" bestFit="1" customWidth="1"/>
  </cols>
  <sheetData>
    <row r="1" spans="1:1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4" spans="1:1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/>
      <c r="I4" s="2"/>
      <c r="J4" s="2" t="s">
        <v>10</v>
      </c>
      <c r="K4" s="3" t="s">
        <v>58</v>
      </c>
    </row>
    <row r="5" spans="1:1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29">
        <v>0.06</v>
      </c>
      <c r="I5" s="4"/>
      <c r="J5" s="7"/>
      <c r="K5" s="7">
        <f>SUM(K6:K12)</f>
        <v>431342433000</v>
      </c>
    </row>
    <row r="6" spans="1:16" x14ac:dyDescent="0.2">
      <c r="A6" s="8">
        <v>1</v>
      </c>
      <c r="B6" s="9" t="s">
        <v>12</v>
      </c>
      <c r="C6" s="9" t="s">
        <v>13</v>
      </c>
      <c r="D6" s="10">
        <v>6467</v>
      </c>
      <c r="E6" s="10">
        <v>6</v>
      </c>
      <c r="F6" s="10">
        <v>30</v>
      </c>
      <c r="G6" s="10">
        <v>150000</v>
      </c>
      <c r="H6" s="10">
        <f>+G6*H$5</f>
        <v>9000</v>
      </c>
      <c r="I6" s="10">
        <f>+G6+H6</f>
        <v>159000</v>
      </c>
      <c r="J6" s="10">
        <f t="shared" ref="J6:J12" si="0">+E6*F6*G6</f>
        <v>27000000</v>
      </c>
      <c r="K6" s="11">
        <f t="shared" ref="K6:K12" si="1">+D6*J6</f>
        <v>174609000000</v>
      </c>
    </row>
    <row r="7" spans="1:16" x14ac:dyDescent="0.2">
      <c r="A7" s="8">
        <v>2</v>
      </c>
      <c r="B7" s="9" t="s">
        <v>14</v>
      </c>
      <c r="C7" s="9" t="s">
        <v>13</v>
      </c>
      <c r="D7" s="10">
        <v>6467</v>
      </c>
      <c r="E7" s="10">
        <v>12</v>
      </c>
      <c r="F7" s="10">
        <v>3</v>
      </c>
      <c r="G7" s="10">
        <v>159000</v>
      </c>
      <c r="H7" s="10">
        <f t="shared" ref="H7:H23" si="2">+G7*H$5</f>
        <v>9540</v>
      </c>
      <c r="I7" s="10">
        <f t="shared" ref="I7:I23" si="3">+G7+H7</f>
        <v>168540</v>
      </c>
      <c r="J7" s="10">
        <f t="shared" si="0"/>
        <v>5724000</v>
      </c>
      <c r="K7" s="11">
        <f t="shared" si="1"/>
        <v>37017108000</v>
      </c>
    </row>
    <row r="8" spans="1:16" x14ac:dyDescent="0.2">
      <c r="A8" s="8">
        <v>3</v>
      </c>
      <c r="B8" s="9" t="s">
        <v>15</v>
      </c>
      <c r="C8" s="9" t="s">
        <v>13</v>
      </c>
      <c r="D8" s="10">
        <v>6467</v>
      </c>
      <c r="E8" s="10">
        <v>3</v>
      </c>
      <c r="F8" s="10">
        <v>15</v>
      </c>
      <c r="G8" s="10">
        <v>75000</v>
      </c>
      <c r="H8" s="10">
        <f t="shared" si="2"/>
        <v>4500</v>
      </c>
      <c r="I8" s="10">
        <f t="shared" si="3"/>
        <v>79500</v>
      </c>
      <c r="J8" s="10">
        <f t="shared" si="0"/>
        <v>3375000</v>
      </c>
      <c r="K8" s="11">
        <f t="shared" si="1"/>
        <v>21826125000</v>
      </c>
      <c r="M8" s="19"/>
    </row>
    <row r="9" spans="1:16" x14ac:dyDescent="0.2">
      <c r="A9" s="8">
        <v>4</v>
      </c>
      <c r="B9" s="9" t="s">
        <v>16</v>
      </c>
      <c r="C9" s="9" t="s">
        <v>13</v>
      </c>
      <c r="D9" s="10">
        <v>6467</v>
      </c>
      <c r="E9" s="10">
        <v>3</v>
      </c>
      <c r="F9" s="10">
        <v>15</v>
      </c>
      <c r="G9" s="10">
        <v>80000</v>
      </c>
      <c r="H9" s="10">
        <f t="shared" si="2"/>
        <v>4800</v>
      </c>
      <c r="I9" s="10">
        <f t="shared" si="3"/>
        <v>84800</v>
      </c>
      <c r="J9" s="10">
        <f t="shared" si="0"/>
        <v>3600000</v>
      </c>
      <c r="K9" s="11">
        <f t="shared" si="1"/>
        <v>23281200000</v>
      </c>
      <c r="M9" s="19"/>
    </row>
    <row r="10" spans="1:16" x14ac:dyDescent="0.2">
      <c r="A10" s="8">
        <v>5</v>
      </c>
      <c r="B10" s="9" t="s">
        <v>69</v>
      </c>
      <c r="C10" s="9" t="s">
        <v>13</v>
      </c>
      <c r="D10" s="10">
        <v>6467</v>
      </c>
      <c r="E10" s="10">
        <v>4</v>
      </c>
      <c r="F10" s="10">
        <v>15</v>
      </c>
      <c r="G10" s="30">
        <v>50000</v>
      </c>
      <c r="H10" s="10">
        <f t="shared" si="2"/>
        <v>3000</v>
      </c>
      <c r="I10" s="10">
        <f t="shared" si="3"/>
        <v>53000</v>
      </c>
      <c r="J10" s="10">
        <f t="shared" si="0"/>
        <v>3000000</v>
      </c>
      <c r="K10" s="11">
        <f t="shared" si="1"/>
        <v>19401000000</v>
      </c>
      <c r="M10" s="19"/>
    </row>
    <row r="11" spans="1:16" x14ac:dyDescent="0.2">
      <c r="A11" s="12">
        <v>6</v>
      </c>
      <c r="B11" s="9" t="s">
        <v>17</v>
      </c>
      <c r="C11" s="9" t="s">
        <v>13</v>
      </c>
      <c r="D11" s="10">
        <v>6467</v>
      </c>
      <c r="E11" s="10">
        <v>12</v>
      </c>
      <c r="F11" s="10">
        <v>1</v>
      </c>
      <c r="G11" s="10">
        <v>300000</v>
      </c>
      <c r="H11" s="10">
        <f t="shared" si="2"/>
        <v>18000</v>
      </c>
      <c r="I11" s="10">
        <f t="shared" si="3"/>
        <v>318000</v>
      </c>
      <c r="J11" s="10">
        <f t="shared" si="0"/>
        <v>3600000</v>
      </c>
      <c r="K11" s="11">
        <f t="shared" si="1"/>
        <v>23281200000</v>
      </c>
    </row>
    <row r="12" spans="1:16" ht="16" x14ac:dyDescent="0.2">
      <c r="A12" s="12">
        <v>7</v>
      </c>
      <c r="B12" s="31" t="s">
        <v>73</v>
      </c>
      <c r="C12" s="9" t="s">
        <v>13</v>
      </c>
      <c r="D12" s="10">
        <v>6467</v>
      </c>
      <c r="E12" s="15">
        <v>12</v>
      </c>
      <c r="F12" s="15">
        <v>2</v>
      </c>
      <c r="G12" s="15">
        <v>850000</v>
      </c>
      <c r="H12" s="10">
        <f t="shared" si="2"/>
        <v>51000</v>
      </c>
      <c r="I12" s="10">
        <f t="shared" si="3"/>
        <v>901000</v>
      </c>
      <c r="J12" s="10">
        <f t="shared" si="0"/>
        <v>20400000</v>
      </c>
      <c r="K12" s="11">
        <f t="shared" si="1"/>
        <v>131926800000</v>
      </c>
    </row>
    <row r="13" spans="1:16" x14ac:dyDescent="0.2">
      <c r="A13" s="12"/>
      <c r="B13" s="13"/>
      <c r="C13" s="9"/>
      <c r="D13" s="10"/>
      <c r="E13" s="15"/>
      <c r="F13" s="15"/>
      <c r="G13" s="15"/>
      <c r="H13" s="10">
        <f t="shared" si="2"/>
        <v>0</v>
      </c>
      <c r="I13" s="10">
        <f t="shared" si="3"/>
        <v>0</v>
      </c>
      <c r="J13" s="10"/>
      <c r="K13" s="11"/>
    </row>
    <row r="14" spans="1:16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10">
        <f t="shared" si="2"/>
        <v>0</v>
      </c>
      <c r="I14" s="10">
        <f t="shared" si="3"/>
        <v>0</v>
      </c>
      <c r="J14" s="4"/>
      <c r="K14" s="7">
        <f>SUM(K15:K23)</f>
        <v>491598520000</v>
      </c>
    </row>
    <row r="15" spans="1:16" x14ac:dyDescent="0.2">
      <c r="A15" s="8">
        <v>1</v>
      </c>
      <c r="B15" s="9" t="s">
        <v>20</v>
      </c>
      <c r="C15" s="9" t="s">
        <v>1</v>
      </c>
      <c r="D15" s="16">
        <v>20211</v>
      </c>
      <c r="E15" s="16">
        <v>6</v>
      </c>
      <c r="F15" s="16">
        <v>1</v>
      </c>
      <c r="G15" s="16">
        <v>100000</v>
      </c>
      <c r="H15" s="10">
        <f t="shared" si="2"/>
        <v>6000</v>
      </c>
      <c r="I15" s="10">
        <f t="shared" si="3"/>
        <v>106000</v>
      </c>
      <c r="J15" s="10">
        <f>+E15*F15*G15</f>
        <v>600000</v>
      </c>
      <c r="K15" s="11">
        <f t="shared" ref="K15:K23" si="4">+D15*J15</f>
        <v>12126600000</v>
      </c>
      <c r="O15" s="22"/>
      <c r="P15" s="22"/>
    </row>
    <row r="16" spans="1:16" x14ac:dyDescent="0.2">
      <c r="A16" s="8">
        <v>2</v>
      </c>
      <c r="B16" s="9" t="s">
        <v>21</v>
      </c>
      <c r="C16" s="9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2"/>
        <v>3000</v>
      </c>
      <c r="I16" s="10">
        <f t="shared" si="3"/>
        <v>53000</v>
      </c>
      <c r="J16" s="10">
        <f t="shared" ref="J16:J23" si="5">+E16*F16*G16</f>
        <v>4500000</v>
      </c>
      <c r="K16" s="11">
        <f t="shared" si="4"/>
        <v>2313000000</v>
      </c>
      <c r="M16" s="27"/>
      <c r="O16" s="22"/>
      <c r="P16" s="22"/>
    </row>
    <row r="17" spans="1:16" x14ac:dyDescent="0.2">
      <c r="A17" s="8">
        <v>3</v>
      </c>
      <c r="B17" s="9" t="s">
        <v>23</v>
      </c>
      <c r="C17" s="9" t="s">
        <v>1</v>
      </c>
      <c r="D17" s="16">
        <v>10106</v>
      </c>
      <c r="E17" s="16">
        <v>4</v>
      </c>
      <c r="F17" s="16">
        <v>1</v>
      </c>
      <c r="G17" s="16">
        <v>150000</v>
      </c>
      <c r="H17" s="10">
        <f t="shared" si="2"/>
        <v>9000</v>
      </c>
      <c r="I17" s="10">
        <f t="shared" si="3"/>
        <v>159000</v>
      </c>
      <c r="J17" s="10">
        <f t="shared" si="5"/>
        <v>600000</v>
      </c>
      <c r="K17" s="11">
        <f t="shared" si="4"/>
        <v>6063600000</v>
      </c>
      <c r="M17" s="27"/>
      <c r="O17" s="22"/>
      <c r="P17" s="22"/>
    </row>
    <row r="18" spans="1:16" x14ac:dyDescent="0.2">
      <c r="A18" s="12">
        <v>4</v>
      </c>
      <c r="B18" s="9" t="s">
        <v>24</v>
      </c>
      <c r="C18" s="14" t="s">
        <v>25</v>
      </c>
      <c r="D18" s="22">
        <v>351999</v>
      </c>
      <c r="E18" s="17">
        <v>1</v>
      </c>
      <c r="F18" s="17">
        <v>1</v>
      </c>
      <c r="G18" s="16">
        <v>329000</v>
      </c>
      <c r="H18" s="10">
        <f t="shared" si="2"/>
        <v>19740</v>
      </c>
      <c r="I18" s="10">
        <f t="shared" si="3"/>
        <v>348740</v>
      </c>
      <c r="J18" s="10">
        <f t="shared" si="5"/>
        <v>329000</v>
      </c>
      <c r="K18" s="11">
        <f t="shared" si="4"/>
        <v>115807671000</v>
      </c>
      <c r="M18" s="27"/>
      <c r="O18" s="22"/>
      <c r="P18" s="22"/>
    </row>
    <row r="19" spans="1:16" x14ac:dyDescent="0.2">
      <c r="A19" s="8">
        <v>5</v>
      </c>
      <c r="B19" s="9" t="s">
        <v>26</v>
      </c>
      <c r="C19" s="14" t="s">
        <v>25</v>
      </c>
      <c r="D19" s="22">
        <v>586936</v>
      </c>
      <c r="E19" s="17">
        <v>1</v>
      </c>
      <c r="F19" s="17">
        <v>1</v>
      </c>
      <c r="G19" s="16">
        <v>314000</v>
      </c>
      <c r="H19" s="10">
        <f t="shared" si="2"/>
        <v>18840</v>
      </c>
      <c r="I19" s="10">
        <f t="shared" si="3"/>
        <v>332840</v>
      </c>
      <c r="J19" s="10">
        <f t="shared" si="5"/>
        <v>314000</v>
      </c>
      <c r="K19" s="11">
        <f t="shared" si="4"/>
        <v>184297904000</v>
      </c>
      <c r="M19" s="27"/>
      <c r="O19" s="22"/>
    </row>
    <row r="20" spans="1:16" x14ac:dyDescent="0.2">
      <c r="A20" s="8">
        <v>6</v>
      </c>
      <c r="B20" s="9" t="s">
        <v>27</v>
      </c>
      <c r="C20" s="14" t="s">
        <v>25</v>
      </c>
      <c r="D20" s="22">
        <v>53363</v>
      </c>
      <c r="E20" s="17">
        <v>1</v>
      </c>
      <c r="F20" s="17">
        <v>1</v>
      </c>
      <c r="G20" s="16">
        <v>2634000</v>
      </c>
      <c r="H20" s="10">
        <f t="shared" si="2"/>
        <v>158040</v>
      </c>
      <c r="I20" s="10">
        <f t="shared" si="3"/>
        <v>2792040</v>
      </c>
      <c r="J20" s="10">
        <f t="shared" si="5"/>
        <v>2634000</v>
      </c>
      <c r="K20" s="11">
        <f t="shared" si="4"/>
        <v>140558142000</v>
      </c>
      <c r="M20" s="28"/>
      <c r="O20" s="22"/>
      <c r="P20" s="22"/>
    </row>
    <row r="21" spans="1:16" x14ac:dyDescent="0.2">
      <c r="A21" s="8">
        <v>7</v>
      </c>
      <c r="B21" s="9" t="s">
        <v>28</v>
      </c>
      <c r="C21" s="14" t="s">
        <v>25</v>
      </c>
      <c r="D21" s="22">
        <v>1333</v>
      </c>
      <c r="E21" s="17">
        <v>1</v>
      </c>
      <c r="F21" s="17">
        <v>1</v>
      </c>
      <c r="G21" s="16">
        <v>1023000</v>
      </c>
      <c r="H21" s="10">
        <f t="shared" si="2"/>
        <v>61380</v>
      </c>
      <c r="I21" s="10">
        <f t="shared" si="3"/>
        <v>1084380</v>
      </c>
      <c r="J21" s="10">
        <f t="shared" si="5"/>
        <v>1023000</v>
      </c>
      <c r="K21" s="11">
        <f>+D21*J21</f>
        <v>1363659000</v>
      </c>
      <c r="M21" s="28"/>
    </row>
    <row r="22" spans="1:16" x14ac:dyDescent="0.2">
      <c r="A22" s="12">
        <v>8</v>
      </c>
      <c r="B22" s="9" t="s">
        <v>29</v>
      </c>
      <c r="C22" s="14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2"/>
        <v>20760</v>
      </c>
      <c r="I22" s="10">
        <f t="shared" si="3"/>
        <v>366760</v>
      </c>
      <c r="J22" s="10">
        <f t="shared" si="5"/>
        <v>346000</v>
      </c>
      <c r="K22" s="11">
        <f t="shared" si="4"/>
        <v>8286008000</v>
      </c>
      <c r="M22" s="28"/>
    </row>
    <row r="23" spans="1:16" x14ac:dyDescent="0.2">
      <c r="A23" s="12">
        <v>9</v>
      </c>
      <c r="B23" s="33" t="s">
        <v>74</v>
      </c>
      <c r="C23" s="26" t="s">
        <v>1</v>
      </c>
      <c r="D23" s="10">
        <v>16338</v>
      </c>
      <c r="E23" s="17">
        <v>12</v>
      </c>
      <c r="F23" s="17">
        <v>1</v>
      </c>
      <c r="G23" s="17">
        <v>106000</v>
      </c>
      <c r="H23" s="10">
        <f t="shared" si="2"/>
        <v>6360</v>
      </c>
      <c r="I23" s="10">
        <f t="shared" si="3"/>
        <v>112360</v>
      </c>
      <c r="J23" s="10">
        <f t="shared" si="5"/>
        <v>1272000</v>
      </c>
      <c r="K23" s="11">
        <f t="shared" si="4"/>
        <v>20781936000</v>
      </c>
      <c r="M23" s="27"/>
    </row>
    <row r="24" spans="1:16" x14ac:dyDescent="0.2">
      <c r="A24" s="12"/>
      <c r="B24" s="9"/>
      <c r="C24" s="26"/>
    </row>
    <row r="25" spans="1:16" x14ac:dyDescent="0.2">
      <c r="A25" s="4" t="s">
        <v>30</v>
      </c>
      <c r="B25" s="5" t="s">
        <v>31</v>
      </c>
      <c r="C25" s="5"/>
      <c r="D25" s="4"/>
      <c r="E25" s="4"/>
      <c r="F25" s="4"/>
      <c r="G25" s="4"/>
      <c r="H25" s="10">
        <f t="shared" ref="H25:H30" si="6">+G25*H$5</f>
        <v>0</v>
      </c>
      <c r="I25" s="10">
        <f t="shared" ref="I25:I30" si="7">+G25+H25</f>
        <v>0</v>
      </c>
      <c r="J25" s="4"/>
      <c r="K25" s="7">
        <f>SUM(K26:K30)</f>
        <v>2954923525000</v>
      </c>
    </row>
    <row r="26" spans="1:16" ht="16" x14ac:dyDescent="0.2">
      <c r="A26" s="8">
        <v>1</v>
      </c>
      <c r="B26" s="36" t="s">
        <v>32</v>
      </c>
      <c r="C26" s="9" t="s">
        <v>33</v>
      </c>
      <c r="D26" s="16">
        <v>83441</v>
      </c>
      <c r="E26" s="10">
        <v>6</v>
      </c>
      <c r="F26" s="10">
        <v>15</v>
      </c>
      <c r="G26" s="10">
        <v>125000</v>
      </c>
      <c r="H26" s="10">
        <f t="shared" si="6"/>
        <v>7500</v>
      </c>
      <c r="I26" s="10">
        <f t="shared" si="7"/>
        <v>132500</v>
      </c>
      <c r="J26" s="10">
        <f t="shared" ref="J26:J30" si="8">+E26*F26*G26</f>
        <v>11250000</v>
      </c>
      <c r="K26" s="11">
        <f t="shared" ref="K26:K30" si="9">+D26*J26</f>
        <v>938711250000</v>
      </c>
      <c r="M26" s="28"/>
    </row>
    <row r="27" spans="1:16" ht="16" x14ac:dyDescent="0.2">
      <c r="A27" s="8">
        <v>2</v>
      </c>
      <c r="B27" s="36" t="s">
        <v>34</v>
      </c>
      <c r="C27" s="9" t="s">
        <v>33</v>
      </c>
      <c r="D27" s="16">
        <v>83441</v>
      </c>
      <c r="E27" s="16">
        <v>7</v>
      </c>
      <c r="F27" s="16">
        <v>25</v>
      </c>
      <c r="G27" s="10">
        <v>125000</v>
      </c>
      <c r="H27" s="10">
        <f t="shared" si="6"/>
        <v>7500</v>
      </c>
      <c r="I27" s="10">
        <f t="shared" si="7"/>
        <v>132500</v>
      </c>
      <c r="J27" s="10">
        <f t="shared" si="8"/>
        <v>21875000</v>
      </c>
      <c r="K27" s="11">
        <f t="shared" si="9"/>
        <v>1825271875000</v>
      </c>
      <c r="M27" s="27"/>
    </row>
    <row r="28" spans="1:16" ht="16" x14ac:dyDescent="0.2">
      <c r="A28" s="8">
        <v>3</v>
      </c>
      <c r="B28" s="37" t="s">
        <v>75</v>
      </c>
      <c r="C28" s="31" t="s">
        <v>76</v>
      </c>
      <c r="D28" s="16">
        <v>514</v>
      </c>
      <c r="E28" s="16">
        <v>3</v>
      </c>
      <c r="F28" s="16">
        <v>30</v>
      </c>
      <c r="G28" s="10">
        <v>200000</v>
      </c>
      <c r="H28" s="10">
        <f t="shared" si="6"/>
        <v>12000</v>
      </c>
      <c r="I28" s="10">
        <f t="shared" si="7"/>
        <v>212000</v>
      </c>
      <c r="J28" s="10">
        <f t="shared" si="8"/>
        <v>18000000</v>
      </c>
      <c r="K28" s="11">
        <f t="shared" si="9"/>
        <v>9252000000</v>
      </c>
    </row>
    <row r="29" spans="1:16" ht="16" x14ac:dyDescent="0.2">
      <c r="A29" s="8">
        <v>4</v>
      </c>
      <c r="B29" s="36" t="s">
        <v>70</v>
      </c>
      <c r="C29" s="13" t="s">
        <v>2</v>
      </c>
      <c r="D29" s="15">
        <v>16574</v>
      </c>
      <c r="E29" s="16">
        <v>2</v>
      </c>
      <c r="F29" s="16">
        <v>12</v>
      </c>
      <c r="G29" s="10">
        <v>275000</v>
      </c>
      <c r="H29" s="10">
        <f t="shared" si="6"/>
        <v>16500</v>
      </c>
      <c r="I29" s="10">
        <f t="shared" si="7"/>
        <v>291500</v>
      </c>
      <c r="J29" s="10">
        <f t="shared" si="8"/>
        <v>6600000</v>
      </c>
      <c r="K29" s="11">
        <f t="shared" si="9"/>
        <v>109388400000</v>
      </c>
      <c r="M29" s="27"/>
    </row>
    <row r="30" spans="1:16" ht="32" x14ac:dyDescent="0.2">
      <c r="A30" s="8">
        <v>5</v>
      </c>
      <c r="B30" s="37" t="s">
        <v>78</v>
      </c>
      <c r="C30" s="13" t="s">
        <v>2</v>
      </c>
      <c r="D30" s="16">
        <v>7230</v>
      </c>
      <c r="E30" s="16">
        <v>4</v>
      </c>
      <c r="F30" s="16">
        <v>20</v>
      </c>
      <c r="G30" s="10">
        <v>125000</v>
      </c>
      <c r="H30" s="10">
        <f t="shared" si="6"/>
        <v>7500</v>
      </c>
      <c r="I30" s="10">
        <f t="shared" si="7"/>
        <v>132500</v>
      </c>
      <c r="J30" s="10">
        <f t="shared" si="8"/>
        <v>10000000</v>
      </c>
      <c r="K30" s="11">
        <f t="shared" si="9"/>
        <v>72300000000</v>
      </c>
      <c r="M30" s="19"/>
    </row>
    <row r="31" spans="1:16" x14ac:dyDescent="0.2">
      <c r="A31" s="8"/>
      <c r="B31" s="9"/>
      <c r="C31" s="9"/>
      <c r="D31" s="16"/>
      <c r="E31" s="16"/>
      <c r="F31" s="16"/>
      <c r="G31" s="10"/>
      <c r="H31" s="10"/>
      <c r="I31" s="10"/>
      <c r="J31" s="10"/>
      <c r="K31" s="11"/>
      <c r="M31" s="19"/>
    </row>
    <row r="32" spans="1:16" x14ac:dyDescent="0.2">
      <c r="A32" s="4" t="s">
        <v>35</v>
      </c>
      <c r="B32" s="5" t="s">
        <v>36</v>
      </c>
      <c r="C32" s="5"/>
      <c r="D32" s="4"/>
      <c r="E32" s="4"/>
      <c r="F32" s="4"/>
      <c r="G32" s="4"/>
      <c r="H32" s="10"/>
      <c r="I32" s="10"/>
      <c r="J32" s="4"/>
      <c r="K32" s="7">
        <f>SUM(K33:K39)</f>
        <v>1910012300000</v>
      </c>
      <c r="M32" s="19"/>
    </row>
    <row r="33" spans="1:16" ht="32" x14ac:dyDescent="0.2">
      <c r="A33" s="12">
        <v>1</v>
      </c>
      <c r="B33" s="13" t="s">
        <v>37</v>
      </c>
      <c r="C33" s="13" t="s">
        <v>38</v>
      </c>
      <c r="D33" s="15">
        <v>2000000</v>
      </c>
      <c r="E33" s="15">
        <v>2</v>
      </c>
      <c r="F33" s="15">
        <v>1</v>
      </c>
      <c r="G33" s="15">
        <v>11000</v>
      </c>
      <c r="H33" s="15">
        <f t="shared" ref="H33:H39" si="10">+E33*F33*G33</f>
        <v>22000</v>
      </c>
      <c r="I33" s="23">
        <f t="shared" ref="I33:I38" si="11">+D33*H33</f>
        <v>44000000000</v>
      </c>
      <c r="J33" s="15">
        <f t="shared" ref="J33:J38" si="12">+E33*F33*G33</f>
        <v>22000</v>
      </c>
      <c r="K33" s="23">
        <f t="shared" ref="K33:K38" si="13">+D33*J33</f>
        <v>44000000000</v>
      </c>
    </row>
    <row r="34" spans="1:16" ht="16" x14ac:dyDescent="0.2">
      <c r="A34" s="12">
        <v>2</v>
      </c>
      <c r="B34" s="13" t="s">
        <v>39</v>
      </c>
      <c r="C34" s="13" t="s">
        <v>40</v>
      </c>
      <c r="D34" s="15">
        <v>5000000</v>
      </c>
      <c r="E34" s="15">
        <v>6</v>
      </c>
      <c r="F34" s="15">
        <v>1</v>
      </c>
      <c r="G34" s="15">
        <v>10000</v>
      </c>
      <c r="H34" s="10">
        <f t="shared" si="10"/>
        <v>60000</v>
      </c>
      <c r="I34" s="11">
        <f t="shared" si="11"/>
        <v>300000000000</v>
      </c>
      <c r="J34" s="10">
        <f t="shared" si="12"/>
        <v>60000</v>
      </c>
      <c r="K34" s="11">
        <f t="shared" si="13"/>
        <v>300000000000</v>
      </c>
    </row>
    <row r="35" spans="1:16" ht="16" x14ac:dyDescent="0.2">
      <c r="A35" s="12">
        <v>3</v>
      </c>
      <c r="B35" s="13" t="s">
        <v>41</v>
      </c>
      <c r="C35" s="13" t="s">
        <v>42</v>
      </c>
      <c r="D35" s="15">
        <v>5000000</v>
      </c>
      <c r="E35" s="15">
        <v>4</v>
      </c>
      <c r="F35" s="15">
        <v>1</v>
      </c>
      <c r="G35" s="15">
        <v>10000</v>
      </c>
      <c r="H35" s="10">
        <f t="shared" si="10"/>
        <v>40000</v>
      </c>
      <c r="I35" s="11">
        <f t="shared" si="11"/>
        <v>200000000000</v>
      </c>
      <c r="J35" s="10">
        <f t="shared" si="12"/>
        <v>40000</v>
      </c>
      <c r="K35" s="11">
        <f t="shared" si="13"/>
        <v>200000000000</v>
      </c>
    </row>
    <row r="36" spans="1:16" ht="32" x14ac:dyDescent="0.2">
      <c r="A36" s="12">
        <v>4</v>
      </c>
      <c r="B36" s="13" t="s">
        <v>43</v>
      </c>
      <c r="C36" s="13" t="s">
        <v>63</v>
      </c>
      <c r="D36" s="15">
        <v>600000</v>
      </c>
      <c r="E36" s="15">
        <v>12</v>
      </c>
      <c r="F36" s="15">
        <v>1</v>
      </c>
      <c r="G36" s="15">
        <v>100000</v>
      </c>
      <c r="H36" s="10">
        <f t="shared" si="10"/>
        <v>1200000</v>
      </c>
      <c r="I36" s="11">
        <f t="shared" si="11"/>
        <v>720000000000</v>
      </c>
      <c r="J36" s="10">
        <f t="shared" si="12"/>
        <v>1200000</v>
      </c>
      <c r="K36" s="11">
        <f t="shared" si="13"/>
        <v>720000000000</v>
      </c>
    </row>
    <row r="37" spans="1:16" ht="16" x14ac:dyDescent="0.2">
      <c r="A37" s="12">
        <v>5</v>
      </c>
      <c r="B37" s="13" t="s">
        <v>44</v>
      </c>
      <c r="C37" s="13" t="s">
        <v>2</v>
      </c>
      <c r="D37" s="15">
        <v>7230</v>
      </c>
      <c r="E37" s="15">
        <v>12</v>
      </c>
      <c r="F37" s="15">
        <v>1</v>
      </c>
      <c r="G37" s="15">
        <v>1150000</v>
      </c>
      <c r="H37" s="10">
        <f t="shared" si="10"/>
        <v>13800000</v>
      </c>
      <c r="I37" s="11">
        <f t="shared" si="11"/>
        <v>99774000000</v>
      </c>
      <c r="J37" s="10">
        <f t="shared" si="12"/>
        <v>13800000</v>
      </c>
      <c r="K37" s="11">
        <f t="shared" si="13"/>
        <v>99774000000</v>
      </c>
    </row>
    <row r="38" spans="1:16" ht="16" x14ac:dyDescent="0.2">
      <c r="A38" s="12">
        <v>6</v>
      </c>
      <c r="B38" s="13" t="s">
        <v>45</v>
      </c>
      <c r="C38" s="13" t="s">
        <v>22</v>
      </c>
      <c r="D38" s="15">
        <v>514</v>
      </c>
      <c r="E38" s="15">
        <v>2</v>
      </c>
      <c r="F38" s="15">
        <v>1</v>
      </c>
      <c r="G38" s="15">
        <v>20000000</v>
      </c>
      <c r="H38" s="10">
        <f t="shared" si="10"/>
        <v>40000000</v>
      </c>
      <c r="I38" s="11">
        <f t="shared" si="11"/>
        <v>20560000000</v>
      </c>
      <c r="J38" s="10">
        <f t="shared" si="12"/>
        <v>40000000</v>
      </c>
      <c r="K38" s="11">
        <f t="shared" si="13"/>
        <v>20560000000</v>
      </c>
    </row>
    <row r="39" spans="1:16" x14ac:dyDescent="0.2">
      <c r="A39" s="12">
        <v>7</v>
      </c>
      <c r="B39" s="9" t="s">
        <v>64</v>
      </c>
      <c r="C39" s="14" t="s">
        <v>61</v>
      </c>
      <c r="D39" s="15">
        <v>83441</v>
      </c>
      <c r="E39" s="18">
        <v>12</v>
      </c>
      <c r="F39" s="18">
        <v>1</v>
      </c>
      <c r="G39" s="18">
        <v>525000</v>
      </c>
      <c r="H39" s="10">
        <f t="shared" si="10"/>
        <v>6300000</v>
      </c>
      <c r="I39" s="11">
        <f>+D39*H39</f>
        <v>525678300000</v>
      </c>
      <c r="J39" s="10">
        <f>+E39*F39*G39</f>
        <v>6300000</v>
      </c>
      <c r="K39" s="11">
        <f>+D39*J39</f>
        <v>525678300000</v>
      </c>
    </row>
    <row r="40" spans="1:16" x14ac:dyDescent="0.2">
      <c r="A40" s="12"/>
      <c r="B40" s="9"/>
      <c r="C40" s="9"/>
      <c r="D40" s="18"/>
      <c r="E40" s="18"/>
      <c r="F40" s="18"/>
      <c r="G40" s="18"/>
      <c r="H40" s="10"/>
      <c r="I40" s="11"/>
    </row>
    <row r="41" spans="1:16" x14ac:dyDescent="0.2">
      <c r="A41" s="4" t="s">
        <v>46</v>
      </c>
      <c r="B41" s="5" t="s">
        <v>47</v>
      </c>
      <c r="C41" s="5"/>
      <c r="D41" s="4"/>
      <c r="E41" s="4"/>
      <c r="F41" s="4"/>
      <c r="G41" s="4"/>
      <c r="H41" s="4"/>
      <c r="I41" s="7">
        <f>SUM(I42:I53)</f>
        <v>895174876000</v>
      </c>
      <c r="J41" s="4"/>
      <c r="K41" s="7">
        <f>SUM(K42:K54)</f>
        <v>946574876000</v>
      </c>
    </row>
    <row r="42" spans="1:16" ht="16" x14ac:dyDescent="0.2">
      <c r="A42" s="12">
        <v>1</v>
      </c>
      <c r="B42" s="13" t="s">
        <v>66</v>
      </c>
      <c r="C42" s="14" t="s">
        <v>61</v>
      </c>
      <c r="D42" s="15">
        <v>83441</v>
      </c>
      <c r="E42" s="15">
        <v>2</v>
      </c>
      <c r="F42" s="15">
        <v>3</v>
      </c>
      <c r="G42" s="15">
        <v>106000</v>
      </c>
      <c r="H42" s="10">
        <f>+E42*F42*G42</f>
        <v>636000</v>
      </c>
      <c r="I42" s="11">
        <f>+D42*H42</f>
        <v>53068476000</v>
      </c>
      <c r="J42" s="10">
        <f t="shared" ref="J42:J52" si="14">+E42*F42*G42</f>
        <v>636000</v>
      </c>
      <c r="K42" s="11">
        <f t="shared" ref="K42:K52" si="15">+D42*J42</f>
        <v>53068476000</v>
      </c>
    </row>
    <row r="43" spans="1:16" ht="16" x14ac:dyDescent="0.2">
      <c r="A43" s="12">
        <v>2</v>
      </c>
      <c r="B43" s="13" t="s">
        <v>67</v>
      </c>
      <c r="C43" s="14" t="s">
        <v>61</v>
      </c>
      <c r="D43" s="15">
        <v>83441</v>
      </c>
      <c r="E43" s="15">
        <v>12</v>
      </c>
      <c r="F43" s="15">
        <v>1</v>
      </c>
      <c r="G43" s="15">
        <v>200000</v>
      </c>
      <c r="H43" s="10">
        <f>+E43*F43*G43</f>
        <v>2400000</v>
      </c>
      <c r="I43" s="11">
        <f>+D43*H43</f>
        <v>200258400000</v>
      </c>
      <c r="J43" s="10">
        <f t="shared" si="14"/>
        <v>2400000</v>
      </c>
      <c r="K43" s="11">
        <f t="shared" si="15"/>
        <v>200258400000</v>
      </c>
      <c r="M43" s="27"/>
      <c r="N43" s="22"/>
      <c r="O43" s="22"/>
      <c r="P43" s="22"/>
    </row>
    <row r="44" spans="1:16" ht="16" x14ac:dyDescent="0.2">
      <c r="A44" s="12">
        <v>3</v>
      </c>
      <c r="B44" s="13" t="s">
        <v>68</v>
      </c>
      <c r="C44" s="14" t="s">
        <v>61</v>
      </c>
      <c r="D44" s="15">
        <v>44360</v>
      </c>
      <c r="E44" s="15">
        <v>12</v>
      </c>
      <c r="F44" s="15">
        <v>1</v>
      </c>
      <c r="G44" s="15">
        <v>750000</v>
      </c>
      <c r="H44" s="10">
        <f>+E44*F44*G44</f>
        <v>9000000</v>
      </c>
      <c r="I44" s="11">
        <f>+D44*H44</f>
        <v>399240000000</v>
      </c>
      <c r="J44" s="10">
        <f t="shared" si="14"/>
        <v>9000000</v>
      </c>
      <c r="K44" s="11">
        <f t="shared" si="15"/>
        <v>399240000000</v>
      </c>
      <c r="N44" s="22"/>
      <c r="O44" s="22"/>
      <c r="P44" s="22"/>
    </row>
    <row r="45" spans="1:16" x14ac:dyDescent="0.2">
      <c r="A45" s="8">
        <v>4</v>
      </c>
      <c r="B45" s="9" t="s">
        <v>48</v>
      </c>
      <c r="C45" s="9" t="s">
        <v>22</v>
      </c>
      <c r="D45" s="10">
        <v>514</v>
      </c>
      <c r="E45" s="10">
        <v>2</v>
      </c>
      <c r="F45" s="10">
        <v>30</v>
      </c>
      <c r="G45" s="10">
        <v>200000</v>
      </c>
      <c r="H45" s="10">
        <f>+E45*F45*G45</f>
        <v>12000000</v>
      </c>
      <c r="I45" s="11">
        <f>+D45*H45</f>
        <v>6168000000</v>
      </c>
      <c r="J45" s="10">
        <f t="shared" si="14"/>
        <v>12000000</v>
      </c>
      <c r="K45" s="11">
        <f t="shared" si="15"/>
        <v>6168000000</v>
      </c>
      <c r="N45" s="22"/>
      <c r="O45" s="22"/>
      <c r="P45" s="22"/>
    </row>
    <row r="46" spans="1:16" x14ac:dyDescent="0.2">
      <c r="A46" s="8">
        <v>5</v>
      </c>
      <c r="B46" s="9" t="s">
        <v>60</v>
      </c>
      <c r="C46" s="9"/>
      <c r="D46" s="10"/>
      <c r="E46" s="10"/>
      <c r="F46" s="10"/>
      <c r="G46" s="10"/>
      <c r="H46" s="10"/>
      <c r="I46" s="11"/>
      <c r="J46" s="10"/>
      <c r="K46" s="11"/>
      <c r="N46" s="22"/>
      <c r="O46" s="22"/>
      <c r="P46" s="22"/>
    </row>
    <row r="47" spans="1:16" x14ac:dyDescent="0.2">
      <c r="A47" s="8"/>
      <c r="B47" s="33" t="s">
        <v>79</v>
      </c>
      <c r="C47" s="9" t="s">
        <v>22</v>
      </c>
      <c r="D47" s="15">
        <v>514</v>
      </c>
      <c r="E47" s="10">
        <v>2</v>
      </c>
      <c r="F47" s="10">
        <v>500</v>
      </c>
      <c r="G47" s="10">
        <v>50000</v>
      </c>
      <c r="H47" s="10">
        <f t="shared" ref="H47:H53" si="16">+E47*F47*G47</f>
        <v>50000000</v>
      </c>
      <c r="I47" s="11">
        <f t="shared" ref="I47:I53" si="17">+D47*H47</f>
        <v>25700000000</v>
      </c>
      <c r="J47" s="10">
        <f t="shared" ref="J47" si="18">+E47*F47*G47</f>
        <v>50000000</v>
      </c>
      <c r="K47" s="11">
        <f t="shared" ref="K47" si="19">+D47*J47</f>
        <v>25700000000</v>
      </c>
      <c r="N47" s="22"/>
      <c r="O47" s="22"/>
      <c r="P47" s="22"/>
    </row>
    <row r="48" spans="1:16" x14ac:dyDescent="0.2">
      <c r="A48" s="8"/>
      <c r="B48" s="33" t="s">
        <v>80</v>
      </c>
      <c r="C48" s="9" t="s">
        <v>22</v>
      </c>
      <c r="D48" s="15">
        <v>514</v>
      </c>
      <c r="E48" s="10">
        <v>2</v>
      </c>
      <c r="F48" s="10">
        <v>100</v>
      </c>
      <c r="G48" s="10">
        <v>200000</v>
      </c>
      <c r="H48" s="10">
        <f t="shared" si="16"/>
        <v>40000000</v>
      </c>
      <c r="I48" s="11">
        <f t="shared" si="17"/>
        <v>20560000000</v>
      </c>
      <c r="J48" s="10">
        <f t="shared" si="14"/>
        <v>40000000</v>
      </c>
      <c r="K48" s="11">
        <f t="shared" si="15"/>
        <v>20560000000</v>
      </c>
      <c r="N48" s="22"/>
      <c r="O48" s="22"/>
      <c r="P48" s="22"/>
    </row>
    <row r="49" spans="1:16" x14ac:dyDescent="0.2">
      <c r="A49" s="8"/>
      <c r="B49" s="33" t="s">
        <v>81</v>
      </c>
      <c r="C49" s="9" t="s">
        <v>22</v>
      </c>
      <c r="D49" s="15">
        <v>514</v>
      </c>
      <c r="E49" s="10">
        <v>1</v>
      </c>
      <c r="F49" s="10">
        <v>15</v>
      </c>
      <c r="G49" s="10">
        <v>300000</v>
      </c>
      <c r="H49" s="10">
        <f t="shared" si="16"/>
        <v>4500000</v>
      </c>
      <c r="I49" s="11">
        <f t="shared" si="17"/>
        <v>2313000000</v>
      </c>
      <c r="J49" s="10">
        <f t="shared" si="14"/>
        <v>4500000</v>
      </c>
      <c r="K49" s="11">
        <f t="shared" si="15"/>
        <v>2313000000</v>
      </c>
      <c r="N49" s="22"/>
      <c r="O49" s="22"/>
      <c r="P49" s="22"/>
    </row>
    <row r="50" spans="1:16" x14ac:dyDescent="0.2">
      <c r="A50" s="8"/>
      <c r="B50" s="33" t="s">
        <v>82</v>
      </c>
      <c r="C50" s="9" t="s">
        <v>22</v>
      </c>
      <c r="D50" s="10">
        <v>514</v>
      </c>
      <c r="E50" s="10">
        <v>2</v>
      </c>
      <c r="F50" s="10">
        <v>3500</v>
      </c>
      <c r="G50" s="10">
        <v>2500</v>
      </c>
      <c r="H50" s="10">
        <f t="shared" si="16"/>
        <v>17500000</v>
      </c>
      <c r="I50" s="11">
        <f t="shared" si="17"/>
        <v>8995000000</v>
      </c>
      <c r="J50" s="10">
        <f t="shared" si="14"/>
        <v>17500000</v>
      </c>
      <c r="K50" s="11">
        <f t="shared" si="15"/>
        <v>8995000000</v>
      </c>
    </row>
    <row r="51" spans="1:16" ht="16" x14ac:dyDescent="0.2">
      <c r="A51" s="8">
        <v>6</v>
      </c>
      <c r="B51" s="24" t="s">
        <v>59</v>
      </c>
      <c r="C51" s="9" t="s">
        <v>22</v>
      </c>
      <c r="D51" s="10">
        <v>514</v>
      </c>
      <c r="E51" s="10">
        <v>6</v>
      </c>
      <c r="F51" s="10">
        <v>1</v>
      </c>
      <c r="G51" s="10">
        <v>20000000</v>
      </c>
      <c r="H51" s="10">
        <f t="shared" si="16"/>
        <v>120000000</v>
      </c>
      <c r="I51" s="11">
        <f t="shared" si="17"/>
        <v>61680000000</v>
      </c>
      <c r="J51" s="10">
        <f t="shared" si="14"/>
        <v>120000000</v>
      </c>
      <c r="K51" s="11">
        <f t="shared" si="15"/>
        <v>61680000000</v>
      </c>
      <c r="M51" s="21"/>
    </row>
    <row r="52" spans="1:16" x14ac:dyDescent="0.2">
      <c r="A52" s="8">
        <v>7</v>
      </c>
      <c r="B52" s="9" t="s">
        <v>49</v>
      </c>
      <c r="C52" s="9" t="s">
        <v>22</v>
      </c>
      <c r="D52" s="10">
        <v>514</v>
      </c>
      <c r="E52" s="10">
        <v>4</v>
      </c>
      <c r="F52" s="10">
        <v>1</v>
      </c>
      <c r="G52" s="10">
        <v>27000000</v>
      </c>
      <c r="H52" s="10">
        <f t="shared" si="16"/>
        <v>108000000</v>
      </c>
      <c r="I52" s="11">
        <f t="shared" si="17"/>
        <v>55512000000</v>
      </c>
      <c r="J52" s="10">
        <f t="shared" si="14"/>
        <v>108000000</v>
      </c>
      <c r="K52" s="11">
        <f t="shared" si="15"/>
        <v>55512000000</v>
      </c>
    </row>
    <row r="53" spans="1:16" x14ac:dyDescent="0.2">
      <c r="A53" s="8">
        <v>8</v>
      </c>
      <c r="B53" s="9" t="s">
        <v>62</v>
      </c>
      <c r="C53" s="9" t="s">
        <v>22</v>
      </c>
      <c r="D53" s="10">
        <v>514</v>
      </c>
      <c r="E53" s="10">
        <v>4</v>
      </c>
      <c r="F53" s="10">
        <v>1</v>
      </c>
      <c r="G53" s="10">
        <v>30000000</v>
      </c>
      <c r="H53" s="10">
        <f t="shared" si="16"/>
        <v>120000000</v>
      </c>
      <c r="I53" s="11">
        <f t="shared" si="17"/>
        <v>61680000000</v>
      </c>
      <c r="J53" s="10">
        <f>+E53*F53*G53</f>
        <v>120000000</v>
      </c>
      <c r="K53" s="11">
        <f>+D53*J53</f>
        <v>61680000000</v>
      </c>
    </row>
    <row r="54" spans="1:16" x14ac:dyDescent="0.2">
      <c r="A54" s="8">
        <v>9</v>
      </c>
      <c r="B54" s="33" t="s">
        <v>83</v>
      </c>
      <c r="C54" s="9" t="s">
        <v>22</v>
      </c>
      <c r="D54" s="10">
        <v>514</v>
      </c>
      <c r="E54" s="10">
        <v>2</v>
      </c>
      <c r="F54" s="10">
        <v>1</v>
      </c>
      <c r="G54" s="10">
        <v>50000000</v>
      </c>
      <c r="H54" s="10">
        <f t="shared" ref="H54" si="20">+E54*F54*G54</f>
        <v>100000000</v>
      </c>
      <c r="I54" s="11">
        <f t="shared" ref="I54" si="21">+D54*H54</f>
        <v>51400000000</v>
      </c>
      <c r="J54" s="10">
        <f>+E54*F54*G54</f>
        <v>100000000</v>
      </c>
      <c r="K54" s="11">
        <f>+D54*J54</f>
        <v>51400000000</v>
      </c>
      <c r="M54" s="21"/>
    </row>
    <row r="55" spans="1:16" x14ac:dyDescent="0.2">
      <c r="A55" s="8"/>
      <c r="B55" s="9"/>
      <c r="C55" s="9"/>
      <c r="M55" s="21"/>
    </row>
    <row r="56" spans="1:16" x14ac:dyDescent="0.2">
      <c r="A56" s="4" t="s">
        <v>50</v>
      </c>
      <c r="B56" s="5" t="s">
        <v>51</v>
      </c>
      <c r="C56" s="5"/>
      <c r="D56" s="4"/>
      <c r="E56" s="4"/>
      <c r="F56" s="4"/>
      <c r="G56" s="4"/>
      <c r="H56" s="10"/>
      <c r="I56" s="10"/>
      <c r="J56" s="4"/>
      <c r="K56" s="7">
        <f>SUM(K57:K59)</f>
        <v>96780000000</v>
      </c>
      <c r="M56" s="21"/>
    </row>
    <row r="57" spans="1:16" x14ac:dyDescent="0.2">
      <c r="A57" s="8">
        <v>1</v>
      </c>
      <c r="B57" s="9" t="s">
        <v>52</v>
      </c>
      <c r="C57" s="9" t="s">
        <v>22</v>
      </c>
      <c r="D57" s="10">
        <v>514</v>
      </c>
      <c r="E57" s="10">
        <v>12</v>
      </c>
      <c r="F57" s="10">
        <v>5</v>
      </c>
      <c r="G57" s="10">
        <v>1500000</v>
      </c>
      <c r="H57" s="10">
        <f>+E57*F57*G57</f>
        <v>90000000</v>
      </c>
      <c r="I57" s="11">
        <f>+D57*H57</f>
        <v>46260000000</v>
      </c>
      <c r="J57" s="10">
        <f>+E57*F57*G57</f>
        <v>90000000</v>
      </c>
      <c r="K57" s="11">
        <f>+D57*J57</f>
        <v>46260000000</v>
      </c>
    </row>
    <row r="58" spans="1:16" ht="32" x14ac:dyDescent="0.2">
      <c r="A58" s="316">
        <v>2</v>
      </c>
      <c r="B58" s="14" t="s">
        <v>53</v>
      </c>
      <c r="C58" s="13" t="s">
        <v>55</v>
      </c>
      <c r="D58" s="15">
        <v>6250</v>
      </c>
      <c r="E58" s="15">
        <v>12</v>
      </c>
      <c r="F58" s="15">
        <v>1</v>
      </c>
      <c r="G58" s="15">
        <v>500000</v>
      </c>
      <c r="H58" s="15">
        <f>+E58*F58*G58</f>
        <v>6000000</v>
      </c>
      <c r="I58" s="23">
        <f t="shared" ref="I58:I59" si="22">+D58*H58</f>
        <v>37500000000</v>
      </c>
      <c r="J58" s="15">
        <f t="shared" ref="J58:J59" si="23">+E58*F58*G58</f>
        <v>6000000</v>
      </c>
      <c r="K58" s="23">
        <f t="shared" ref="K58:K59" si="24">+D58*J58</f>
        <v>37500000000</v>
      </c>
    </row>
    <row r="59" spans="1:16" ht="32" x14ac:dyDescent="0.2">
      <c r="A59" s="316"/>
      <c r="B59" s="14" t="s">
        <v>56</v>
      </c>
      <c r="C59" s="13" t="s">
        <v>57</v>
      </c>
      <c r="D59" s="15">
        <v>217</v>
      </c>
      <c r="E59" s="15">
        <v>12</v>
      </c>
      <c r="F59" s="15">
        <v>1</v>
      </c>
      <c r="G59" s="15">
        <v>5000000</v>
      </c>
      <c r="H59" s="15">
        <f>+E59*F59*G59</f>
        <v>60000000</v>
      </c>
      <c r="I59" s="23">
        <f t="shared" si="22"/>
        <v>13020000000</v>
      </c>
      <c r="J59" s="15">
        <f t="shared" si="23"/>
        <v>60000000</v>
      </c>
      <c r="K59" s="23">
        <f t="shared" si="24"/>
        <v>13020000000</v>
      </c>
    </row>
    <row r="60" spans="1:16" x14ac:dyDescent="0.2">
      <c r="A60" s="317" t="s">
        <v>54</v>
      </c>
      <c r="B60" s="318"/>
      <c r="C60" s="318"/>
      <c r="D60" s="318"/>
      <c r="E60" s="318"/>
      <c r="F60" s="318"/>
      <c r="G60" s="318"/>
      <c r="H60" s="318"/>
      <c r="I60" s="318"/>
      <c r="J60" s="319"/>
      <c r="K60" s="25">
        <f>+K5+K14+K25+K32+K41+K56</f>
        <v>6831231654000</v>
      </c>
    </row>
    <row r="61" spans="1:16" x14ac:dyDescent="0.2">
      <c r="D61" s="19"/>
    </row>
  </sheetData>
  <mergeCells count="4">
    <mergeCell ref="A60:J60"/>
    <mergeCell ref="A1:K1"/>
    <mergeCell ref="A2:K2"/>
    <mergeCell ref="A58:A59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"/>
  <dimension ref="A1:H38"/>
  <sheetViews>
    <sheetView workbookViewId="0">
      <selection activeCell="K9" sqref="K9"/>
    </sheetView>
  </sheetViews>
  <sheetFormatPr baseColWidth="10" defaultColWidth="8.83203125" defaultRowHeight="15" x14ac:dyDescent="0.2"/>
  <cols>
    <col min="2" max="2" width="77.1640625" customWidth="1"/>
    <col min="3" max="3" width="32" bestFit="1" customWidth="1"/>
    <col min="4" max="6" width="18.83203125" bestFit="1" customWidth="1"/>
  </cols>
  <sheetData>
    <row r="1" spans="1:8" x14ac:dyDescent="0.2">
      <c r="A1" s="1" t="s">
        <v>3</v>
      </c>
      <c r="B1" s="1" t="s">
        <v>4</v>
      </c>
      <c r="C1" s="1" t="s">
        <v>5</v>
      </c>
      <c r="D1" s="1" t="s">
        <v>85</v>
      </c>
      <c r="E1" s="1" t="s">
        <v>86</v>
      </c>
      <c r="F1" s="1" t="s">
        <v>87</v>
      </c>
    </row>
    <row r="2" spans="1:8" x14ac:dyDescent="0.2">
      <c r="A2" s="4" t="s">
        <v>11</v>
      </c>
      <c r="B2" s="5" t="s">
        <v>0</v>
      </c>
      <c r="C2" s="6"/>
      <c r="D2" s="35">
        <f>SUM(D3:D7)</f>
        <v>437118066000</v>
      </c>
      <c r="E2" s="35">
        <v>584462409300</v>
      </c>
      <c r="F2" s="35">
        <v>606127050000</v>
      </c>
    </row>
    <row r="3" spans="1:8" x14ac:dyDescent="0.2">
      <c r="A3" s="8">
        <v>1</v>
      </c>
      <c r="B3" s="9" t="s">
        <v>12</v>
      </c>
      <c r="C3" s="9" t="s">
        <v>13</v>
      </c>
      <c r="D3" s="10">
        <v>264920040000</v>
      </c>
      <c r="E3" s="10">
        <v>278166042000</v>
      </c>
      <c r="F3" s="10">
        <v>288477000000</v>
      </c>
    </row>
    <row r="4" spans="1:8" x14ac:dyDescent="0.2">
      <c r="A4" s="8">
        <v>2</v>
      </c>
      <c r="B4" s="9" t="s">
        <v>14</v>
      </c>
      <c r="C4" s="9" t="s">
        <v>13</v>
      </c>
      <c r="D4" s="10">
        <v>103976136000</v>
      </c>
      <c r="E4" s="10">
        <v>109174942800</v>
      </c>
      <c r="F4" s="10">
        <v>113221800000</v>
      </c>
    </row>
    <row r="5" spans="1:8" x14ac:dyDescent="0.2">
      <c r="A5" s="8">
        <v>3</v>
      </c>
      <c r="B5" s="9" t="s">
        <v>15</v>
      </c>
      <c r="C5" s="9" t="s">
        <v>13</v>
      </c>
      <c r="D5" s="10">
        <v>19918800000</v>
      </c>
      <c r="E5" s="10">
        <v>20914740000</v>
      </c>
      <c r="F5" s="10">
        <v>21690000000</v>
      </c>
      <c r="H5" s="19"/>
    </row>
    <row r="6" spans="1:8" x14ac:dyDescent="0.2">
      <c r="A6" s="8">
        <v>4</v>
      </c>
      <c r="B6" s="9" t="s">
        <v>16</v>
      </c>
      <c r="C6" s="9" t="s">
        <v>13</v>
      </c>
      <c r="D6" s="10">
        <v>24400530000</v>
      </c>
      <c r="E6" s="10">
        <v>25620556500</v>
      </c>
      <c r="F6" s="10">
        <v>26570250000</v>
      </c>
      <c r="H6" s="19"/>
    </row>
    <row r="7" spans="1:8" x14ac:dyDescent="0.2">
      <c r="A7" s="8">
        <v>5</v>
      </c>
      <c r="B7" s="9" t="s">
        <v>17</v>
      </c>
      <c r="C7" s="9" t="s">
        <v>13</v>
      </c>
      <c r="D7" s="10">
        <v>23902560000</v>
      </c>
      <c r="E7" s="10">
        <v>25097688000</v>
      </c>
      <c r="F7" s="10">
        <v>26028000000</v>
      </c>
      <c r="H7" s="19"/>
    </row>
    <row r="8" spans="1:8" x14ac:dyDescent="0.2">
      <c r="A8" s="8">
        <v>6</v>
      </c>
      <c r="B8" s="9" t="s">
        <v>88</v>
      </c>
      <c r="C8" s="9" t="s">
        <v>13</v>
      </c>
      <c r="D8" s="10">
        <v>119512800000</v>
      </c>
      <c r="E8" s="10">
        <v>125488440000</v>
      </c>
      <c r="F8" s="10">
        <v>130140000000</v>
      </c>
      <c r="H8" s="19"/>
    </row>
    <row r="9" spans="1:8" x14ac:dyDescent="0.2">
      <c r="A9" s="4" t="s">
        <v>18</v>
      </c>
      <c r="B9" s="5" t="s">
        <v>19</v>
      </c>
      <c r="C9" s="6"/>
      <c r="D9" s="35">
        <v>420032913070</v>
      </c>
      <c r="E9" s="35">
        <v>420610413070</v>
      </c>
      <c r="F9" s="35">
        <v>421268763070</v>
      </c>
    </row>
    <row r="10" spans="1:8" x14ac:dyDescent="0.2">
      <c r="A10" s="8">
        <v>1</v>
      </c>
      <c r="B10" s="9" t="s">
        <v>20</v>
      </c>
      <c r="C10" s="9" t="s">
        <v>1</v>
      </c>
      <c r="D10" s="10">
        <v>7974900000</v>
      </c>
      <c r="E10" s="10">
        <v>7974900000</v>
      </c>
      <c r="F10" s="10">
        <v>7974900000</v>
      </c>
    </row>
    <row r="11" spans="1:8" x14ac:dyDescent="0.2">
      <c r="A11" s="8">
        <v>2</v>
      </c>
      <c r="B11" s="9" t="s">
        <v>21</v>
      </c>
      <c r="C11" s="9" t="s">
        <v>22</v>
      </c>
      <c r="D11" s="10">
        <v>1542000000</v>
      </c>
      <c r="E11" s="10">
        <v>1542000000</v>
      </c>
      <c r="F11" s="10">
        <v>1542000000</v>
      </c>
    </row>
    <row r="12" spans="1:8" x14ac:dyDescent="0.2">
      <c r="A12" s="8">
        <v>3</v>
      </c>
      <c r="B12" s="9" t="s">
        <v>23</v>
      </c>
      <c r="C12" s="9" t="s">
        <v>1</v>
      </c>
      <c r="D12" s="10">
        <v>4125000000</v>
      </c>
      <c r="E12" s="10">
        <v>4702500000</v>
      </c>
      <c r="F12" s="10">
        <v>5360850000</v>
      </c>
      <c r="H12" s="19"/>
    </row>
    <row r="13" spans="1:8" x14ac:dyDescent="0.2">
      <c r="A13" s="8">
        <v>4</v>
      </c>
      <c r="B13" s="9" t="s">
        <v>24</v>
      </c>
      <c r="C13" s="9" t="s">
        <v>25</v>
      </c>
      <c r="D13" s="10">
        <v>86624444160</v>
      </c>
      <c r="E13" s="10">
        <v>86624444160</v>
      </c>
      <c r="F13" s="10">
        <v>86624444160</v>
      </c>
      <c r="H13" s="19"/>
    </row>
    <row r="14" spans="1:8" x14ac:dyDescent="0.2">
      <c r="A14" s="8">
        <v>5</v>
      </c>
      <c r="B14" s="9" t="s">
        <v>26</v>
      </c>
      <c r="C14" s="9" t="s">
        <v>25</v>
      </c>
      <c r="D14" s="10">
        <v>208106962200</v>
      </c>
      <c r="E14" s="10">
        <v>208106962200</v>
      </c>
      <c r="F14" s="10">
        <v>208106962200</v>
      </c>
      <c r="H14" s="19"/>
    </row>
    <row r="15" spans="1:8" x14ac:dyDescent="0.2">
      <c r="A15" s="8">
        <v>6</v>
      </c>
      <c r="B15" s="9" t="s">
        <v>27</v>
      </c>
      <c r="C15" s="9" t="s">
        <v>25</v>
      </c>
      <c r="D15" s="10">
        <v>91217811910</v>
      </c>
      <c r="E15" s="10">
        <v>91217811910</v>
      </c>
      <c r="F15" s="10">
        <v>91217811910</v>
      </c>
      <c r="H15" s="19"/>
    </row>
    <row r="16" spans="1:8" x14ac:dyDescent="0.2">
      <c r="A16" s="8">
        <v>7</v>
      </c>
      <c r="B16" s="9" t="s">
        <v>28</v>
      </c>
      <c r="C16" s="9" t="s">
        <v>25</v>
      </c>
      <c r="D16" s="10">
        <v>4688830800</v>
      </c>
      <c r="E16" s="10">
        <v>4688830800</v>
      </c>
      <c r="F16" s="10">
        <v>4688830800</v>
      </c>
      <c r="H16" s="19"/>
    </row>
    <row r="17" spans="1:8" x14ac:dyDescent="0.2">
      <c r="A17" s="8">
        <v>8</v>
      </c>
      <c r="B17" s="9" t="s">
        <v>29</v>
      </c>
      <c r="C17" s="9" t="s">
        <v>25</v>
      </c>
      <c r="D17" s="10">
        <v>15752964000</v>
      </c>
      <c r="E17" s="10">
        <v>15752964000</v>
      </c>
      <c r="F17" s="10">
        <v>15752964000</v>
      </c>
    </row>
    <row r="18" spans="1:8" x14ac:dyDescent="0.2">
      <c r="A18" s="4" t="s">
        <v>30</v>
      </c>
      <c r="B18" s="5" t="s">
        <v>31</v>
      </c>
      <c r="C18" s="6"/>
      <c r="D18" s="35">
        <v>285929600000</v>
      </c>
      <c r="E18" s="35">
        <v>325959744000</v>
      </c>
      <c r="F18" s="35">
        <v>387892095360</v>
      </c>
    </row>
    <row r="19" spans="1:8" x14ac:dyDescent="0.2">
      <c r="A19" s="8">
        <v>1</v>
      </c>
      <c r="B19" s="9" t="s">
        <v>32</v>
      </c>
      <c r="C19" s="9" t="s">
        <v>33</v>
      </c>
      <c r="D19" s="10">
        <v>53611800000</v>
      </c>
      <c r="E19" s="10">
        <v>61117452000</v>
      </c>
      <c r="F19" s="10">
        <v>72729767880</v>
      </c>
      <c r="H19" s="19"/>
    </row>
    <row r="20" spans="1:8" x14ac:dyDescent="0.2">
      <c r="A20" s="8">
        <v>2</v>
      </c>
      <c r="B20" s="9" t="s">
        <v>34</v>
      </c>
      <c r="C20" s="9" t="s">
        <v>33</v>
      </c>
      <c r="D20" s="10">
        <v>232317800000</v>
      </c>
      <c r="E20" s="10">
        <v>264842292000</v>
      </c>
      <c r="F20" s="10">
        <v>315162327480</v>
      </c>
      <c r="H20" s="19"/>
    </row>
    <row r="21" spans="1:8" x14ac:dyDescent="0.2">
      <c r="A21" s="4" t="s">
        <v>35</v>
      </c>
      <c r="B21" s="5" t="s">
        <v>36</v>
      </c>
      <c r="C21" s="6"/>
      <c r="D21" s="35">
        <v>3466526770000</v>
      </c>
      <c r="E21" s="35">
        <v>3882326770000</v>
      </c>
      <c r="F21" s="35">
        <v>4525628770000</v>
      </c>
    </row>
    <row r="22" spans="1:8" x14ac:dyDescent="0.2">
      <c r="A22" s="8">
        <v>1</v>
      </c>
      <c r="B22" s="9" t="s">
        <v>89</v>
      </c>
      <c r="C22" s="9" t="s">
        <v>90</v>
      </c>
      <c r="D22" s="10">
        <v>220000000000</v>
      </c>
      <c r="E22" s="10">
        <v>250800000000</v>
      </c>
      <c r="F22" s="10">
        <v>298452000000</v>
      </c>
      <c r="H22" s="19"/>
    </row>
    <row r="23" spans="1:8" x14ac:dyDescent="0.2">
      <c r="A23" s="8">
        <v>2</v>
      </c>
      <c r="B23" s="9" t="s">
        <v>91</v>
      </c>
      <c r="C23" s="9" t="s">
        <v>40</v>
      </c>
      <c r="D23" s="10">
        <v>2200000000000</v>
      </c>
      <c r="E23" s="10">
        <v>2508000000000</v>
      </c>
      <c r="F23" s="10">
        <v>2984520000000</v>
      </c>
      <c r="H23" s="19"/>
    </row>
    <row r="24" spans="1:8" x14ac:dyDescent="0.2">
      <c r="A24" s="8">
        <v>3</v>
      </c>
      <c r="B24" s="9" t="s">
        <v>92</v>
      </c>
      <c r="C24" s="9" t="s">
        <v>93</v>
      </c>
      <c r="D24" s="10">
        <v>550000000000</v>
      </c>
      <c r="E24" s="10">
        <v>627000000000</v>
      </c>
      <c r="F24" s="10">
        <v>746130000000</v>
      </c>
    </row>
    <row r="25" spans="1:8" x14ac:dyDescent="0.2">
      <c r="A25" s="8">
        <v>5</v>
      </c>
      <c r="B25" s="9" t="s">
        <v>94</v>
      </c>
      <c r="C25" s="9" t="s">
        <v>95</v>
      </c>
      <c r="D25" s="10">
        <v>300387600000</v>
      </c>
      <c r="E25" s="10">
        <v>300387600000</v>
      </c>
      <c r="F25" s="10">
        <v>300387600000</v>
      </c>
    </row>
    <row r="26" spans="1:8" x14ac:dyDescent="0.2">
      <c r="A26" s="8">
        <v>7</v>
      </c>
      <c r="B26" s="9" t="s">
        <v>44</v>
      </c>
      <c r="C26" s="9" t="s">
        <v>2</v>
      </c>
      <c r="D26" s="10">
        <v>86760000000</v>
      </c>
      <c r="E26" s="10">
        <v>86760000000</v>
      </c>
      <c r="F26" s="10">
        <v>86760000000</v>
      </c>
      <c r="H26" s="19"/>
    </row>
    <row r="27" spans="1:8" x14ac:dyDescent="0.2">
      <c r="A27" s="8">
        <v>8</v>
      </c>
      <c r="B27" s="9" t="s">
        <v>45</v>
      </c>
      <c r="C27" s="9" t="s">
        <v>22</v>
      </c>
      <c r="D27" s="10">
        <v>102800000000</v>
      </c>
      <c r="E27" s="10">
        <v>102800000000</v>
      </c>
      <c r="F27" s="10">
        <v>102800000000</v>
      </c>
      <c r="H27" s="19"/>
    </row>
    <row r="28" spans="1:8" x14ac:dyDescent="0.2">
      <c r="A28" s="8">
        <v>9</v>
      </c>
      <c r="B28" s="9" t="s">
        <v>96</v>
      </c>
      <c r="C28" s="9" t="s">
        <v>97</v>
      </c>
      <c r="D28" s="10">
        <v>6579170000</v>
      </c>
      <c r="E28" s="10">
        <v>6579170000</v>
      </c>
      <c r="F28" s="10">
        <v>6579170000</v>
      </c>
      <c r="H28" s="19"/>
    </row>
    <row r="29" spans="1:8" x14ac:dyDescent="0.2">
      <c r="A29" s="4" t="s">
        <v>46</v>
      </c>
      <c r="B29" s="5" t="s">
        <v>47</v>
      </c>
      <c r="C29" s="6"/>
      <c r="D29" s="4" t="s">
        <v>105</v>
      </c>
      <c r="E29" s="4" t="s">
        <v>105</v>
      </c>
      <c r="F29" s="4" t="s">
        <v>105</v>
      </c>
    </row>
    <row r="30" spans="1:8" x14ac:dyDescent="0.2">
      <c r="A30" s="8">
        <v>1</v>
      </c>
      <c r="B30" s="9" t="s">
        <v>98</v>
      </c>
      <c r="C30" s="9" t="s">
        <v>99</v>
      </c>
      <c r="D30" s="10">
        <v>600775200000</v>
      </c>
      <c r="E30" s="10">
        <v>600775200000</v>
      </c>
      <c r="F30" s="10">
        <v>600775200000</v>
      </c>
    </row>
    <row r="31" spans="1:8" x14ac:dyDescent="0.2">
      <c r="A31" s="8">
        <v>2</v>
      </c>
      <c r="B31" s="9" t="s">
        <v>48</v>
      </c>
      <c r="C31" s="9" t="s">
        <v>22</v>
      </c>
      <c r="D31" s="10">
        <v>25700000000</v>
      </c>
      <c r="E31" s="10">
        <v>25700000000</v>
      </c>
      <c r="F31" s="10">
        <v>25700000000</v>
      </c>
    </row>
    <row r="32" spans="1:8" x14ac:dyDescent="0.2">
      <c r="A32" s="8">
        <v>3</v>
      </c>
      <c r="B32" s="9" t="s">
        <v>100</v>
      </c>
      <c r="C32" s="9" t="s">
        <v>22</v>
      </c>
      <c r="D32" s="10">
        <v>7710000000</v>
      </c>
      <c r="E32" s="10">
        <v>7710000000</v>
      </c>
      <c r="F32" s="10">
        <v>7710000000</v>
      </c>
      <c r="H32" s="19"/>
    </row>
    <row r="33" spans="1:8" x14ac:dyDescent="0.2">
      <c r="A33" s="8">
        <v>4</v>
      </c>
      <c r="B33" s="9" t="s">
        <v>101</v>
      </c>
      <c r="C33" s="9" t="s">
        <v>22</v>
      </c>
      <c r="D33" s="10">
        <v>25700000000</v>
      </c>
      <c r="E33" s="10">
        <v>25700000000</v>
      </c>
      <c r="F33" s="10">
        <v>25700000000</v>
      </c>
      <c r="H33" s="19"/>
    </row>
    <row r="34" spans="1:8" x14ac:dyDescent="0.2">
      <c r="A34" s="8">
        <v>5</v>
      </c>
      <c r="B34" s="9" t="s">
        <v>49</v>
      </c>
      <c r="C34" s="9" t="s">
        <v>22</v>
      </c>
      <c r="D34" s="10">
        <v>12850000000</v>
      </c>
      <c r="E34" s="10">
        <v>12850000000</v>
      </c>
      <c r="F34" s="10">
        <v>12850000000</v>
      </c>
      <c r="H34" s="19"/>
    </row>
    <row r="35" spans="1:8" x14ac:dyDescent="0.2">
      <c r="A35" s="4" t="s">
        <v>50</v>
      </c>
      <c r="B35" s="5" t="s">
        <v>51</v>
      </c>
      <c r="C35" s="6"/>
      <c r="D35" s="35" t="s">
        <v>106</v>
      </c>
      <c r="E35" s="35" t="s">
        <v>107</v>
      </c>
      <c r="F35" s="35" t="s">
        <v>108</v>
      </c>
    </row>
    <row r="36" spans="1:8" x14ac:dyDescent="0.2">
      <c r="A36" s="8">
        <v>1</v>
      </c>
      <c r="B36" s="9" t="s">
        <v>52</v>
      </c>
      <c r="C36" s="9" t="s">
        <v>22</v>
      </c>
      <c r="D36" s="10">
        <v>52428000000</v>
      </c>
      <c r="E36" s="10">
        <v>52428000000</v>
      </c>
      <c r="F36" s="10">
        <v>52428000000</v>
      </c>
    </row>
    <row r="37" spans="1:8" x14ac:dyDescent="0.2">
      <c r="A37" s="8">
        <v>2</v>
      </c>
      <c r="B37" s="9" t="s">
        <v>102</v>
      </c>
      <c r="C37" s="9" t="s">
        <v>103</v>
      </c>
      <c r="D37" s="10">
        <v>14608000000</v>
      </c>
      <c r="E37" s="10">
        <v>16653120000</v>
      </c>
      <c r="F37" s="10">
        <v>19817212800</v>
      </c>
    </row>
    <row r="38" spans="1:8" x14ac:dyDescent="0.2">
      <c r="A38" s="8"/>
      <c r="B38" s="9" t="s">
        <v>104</v>
      </c>
      <c r="C38" s="9"/>
      <c r="D38" s="10">
        <v>5468891349070</v>
      </c>
      <c r="E38" s="10">
        <v>5955175656370</v>
      </c>
      <c r="F38" s="10">
        <v>6685897091230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47"/>
  <sheetViews>
    <sheetView topLeftCell="A4" workbookViewId="0">
      <selection activeCell="K9" sqref="K9"/>
    </sheetView>
  </sheetViews>
  <sheetFormatPr baseColWidth="10" defaultColWidth="8.83203125" defaultRowHeight="15" x14ac:dyDescent="0.2"/>
  <cols>
    <col min="1" max="1" width="3" bestFit="1" customWidth="1"/>
    <col min="2" max="2" width="48.83203125" customWidth="1"/>
    <col min="3" max="3" width="31.83203125" bestFit="1" customWidth="1"/>
    <col min="4" max="6" width="9.1640625" bestFit="1" customWidth="1"/>
    <col min="7" max="7" width="9.83203125" bestFit="1" customWidth="1"/>
    <col min="8" max="8" width="11.5" bestFit="1" customWidth="1"/>
    <col min="9" max="9" width="14" bestFit="1" customWidth="1"/>
  </cols>
  <sheetData>
    <row r="1" spans="1:9" ht="26" x14ac:dyDescent="0.2">
      <c r="A1" s="170" t="s">
        <v>3</v>
      </c>
      <c r="B1" s="170" t="s">
        <v>4</v>
      </c>
      <c r="C1" s="170" t="s">
        <v>5</v>
      </c>
      <c r="D1" s="170" t="s">
        <v>6</v>
      </c>
      <c r="E1" s="170" t="s">
        <v>7</v>
      </c>
      <c r="F1" s="170" t="s">
        <v>8</v>
      </c>
      <c r="G1" s="171" t="s">
        <v>9</v>
      </c>
      <c r="H1" s="171" t="s">
        <v>10</v>
      </c>
      <c r="I1" s="171" t="s">
        <v>109</v>
      </c>
    </row>
    <row r="2" spans="1:9" x14ac:dyDescent="0.2">
      <c r="A2" s="172" t="s">
        <v>11</v>
      </c>
      <c r="B2" s="173" t="s">
        <v>0</v>
      </c>
      <c r="C2" s="174"/>
      <c r="D2" s="172"/>
      <c r="E2" s="172"/>
      <c r="F2" s="172"/>
      <c r="G2" s="172"/>
      <c r="H2" s="172"/>
      <c r="I2" s="175">
        <f>SUM(I3:I10)</f>
        <v>425563050000</v>
      </c>
    </row>
    <row r="3" spans="1:9" x14ac:dyDescent="0.2">
      <c r="A3" s="176">
        <v>1</v>
      </c>
      <c r="B3" s="177" t="s">
        <v>12</v>
      </c>
      <c r="C3" s="178" t="s">
        <v>13</v>
      </c>
      <c r="D3" s="179">
        <v>6239</v>
      </c>
      <c r="E3" s="180">
        <v>6</v>
      </c>
      <c r="F3" s="180">
        <v>30</v>
      </c>
      <c r="G3" s="179">
        <v>150000</v>
      </c>
      <c r="H3" s="179">
        <f>+E3*F3*G3</f>
        <v>27000000</v>
      </c>
      <c r="I3" s="179">
        <f>D3*E3*F3*G3</f>
        <v>168453000000</v>
      </c>
    </row>
    <row r="4" spans="1:9" x14ac:dyDescent="0.2">
      <c r="A4" s="176">
        <v>2</v>
      </c>
      <c r="B4" s="177" t="s">
        <v>14</v>
      </c>
      <c r="C4" s="178" t="s">
        <v>13</v>
      </c>
      <c r="D4" s="179">
        <v>6239</v>
      </c>
      <c r="E4" s="180">
        <v>12</v>
      </c>
      <c r="F4" s="180">
        <v>3</v>
      </c>
      <c r="G4" s="179">
        <v>150000</v>
      </c>
      <c r="H4" s="179">
        <v>5400000</v>
      </c>
      <c r="I4" s="179">
        <f t="shared" ref="I4:I9" si="0">D4*E4*F4*G4</f>
        <v>33690600000</v>
      </c>
    </row>
    <row r="5" spans="1:9" x14ac:dyDescent="0.2">
      <c r="A5" s="176">
        <v>3</v>
      </c>
      <c r="B5" s="177" t="s">
        <v>15</v>
      </c>
      <c r="C5" s="178" t="s">
        <v>13</v>
      </c>
      <c r="D5" s="179">
        <v>6239</v>
      </c>
      <c r="E5" s="180">
        <v>3</v>
      </c>
      <c r="F5" s="180">
        <v>15</v>
      </c>
      <c r="G5" s="179">
        <v>75000</v>
      </c>
      <c r="H5" s="179">
        <v>3375000</v>
      </c>
      <c r="I5" s="179">
        <f t="shared" si="0"/>
        <v>21056625000</v>
      </c>
    </row>
    <row r="6" spans="1:9" x14ac:dyDescent="0.2">
      <c r="A6" s="176">
        <v>4</v>
      </c>
      <c r="B6" s="177" t="s">
        <v>16</v>
      </c>
      <c r="C6" s="178" t="s">
        <v>13</v>
      </c>
      <c r="D6" s="179">
        <v>6239</v>
      </c>
      <c r="E6" s="180">
        <v>3</v>
      </c>
      <c r="F6" s="180">
        <v>15</v>
      </c>
      <c r="G6" s="179">
        <v>75000</v>
      </c>
      <c r="H6" s="179">
        <v>3375000</v>
      </c>
      <c r="I6" s="179">
        <f t="shared" si="0"/>
        <v>21056625000</v>
      </c>
    </row>
    <row r="7" spans="1:9" x14ac:dyDescent="0.2">
      <c r="A7" s="176">
        <v>5</v>
      </c>
      <c r="B7" s="177" t="s">
        <v>69</v>
      </c>
      <c r="C7" s="178" t="s">
        <v>13</v>
      </c>
      <c r="D7" s="179">
        <v>6239</v>
      </c>
      <c r="E7" s="180">
        <v>4</v>
      </c>
      <c r="F7" s="180">
        <v>15</v>
      </c>
      <c r="G7" s="181">
        <v>50000</v>
      </c>
      <c r="H7" s="179">
        <v>3000000</v>
      </c>
      <c r="I7" s="179">
        <f t="shared" si="0"/>
        <v>18717000000</v>
      </c>
    </row>
    <row r="8" spans="1:9" x14ac:dyDescent="0.2">
      <c r="A8" s="176">
        <v>6</v>
      </c>
      <c r="B8" s="177" t="s">
        <v>17</v>
      </c>
      <c r="C8" s="178" t="s">
        <v>13</v>
      </c>
      <c r="D8" s="179">
        <v>6239</v>
      </c>
      <c r="E8" s="180">
        <v>12</v>
      </c>
      <c r="F8" s="180">
        <v>1</v>
      </c>
      <c r="G8" s="179">
        <v>300000</v>
      </c>
      <c r="H8" s="179">
        <v>3600000</v>
      </c>
      <c r="I8" s="179">
        <f t="shared" si="0"/>
        <v>22460400000</v>
      </c>
    </row>
    <row r="9" spans="1:9" x14ac:dyDescent="0.2">
      <c r="A9" s="176">
        <v>7</v>
      </c>
      <c r="B9" s="182" t="s">
        <v>73</v>
      </c>
      <c r="C9" s="178" t="s">
        <v>13</v>
      </c>
      <c r="D9" s="179">
        <v>6239</v>
      </c>
      <c r="E9" s="180">
        <v>12</v>
      </c>
      <c r="F9" s="180">
        <v>2</v>
      </c>
      <c r="G9" s="179">
        <v>800000</v>
      </c>
      <c r="H9" s="179">
        <v>19200000</v>
      </c>
      <c r="I9" s="179">
        <f t="shared" si="0"/>
        <v>119788800000</v>
      </c>
    </row>
    <row r="10" spans="1:9" s="155" customFormat="1" x14ac:dyDescent="0.2">
      <c r="A10" s="183">
        <v>8</v>
      </c>
      <c r="B10" s="184" t="s">
        <v>159</v>
      </c>
      <c r="C10" s="185" t="s">
        <v>13</v>
      </c>
      <c r="D10" s="186">
        <v>3390</v>
      </c>
      <c r="E10" s="187">
        <v>8</v>
      </c>
      <c r="F10" s="187">
        <v>3</v>
      </c>
      <c r="G10" s="186">
        <v>250000</v>
      </c>
      <c r="H10" s="186">
        <v>6000000</v>
      </c>
      <c r="I10" s="186">
        <f>D10*E10*F10*G10</f>
        <v>20340000000</v>
      </c>
    </row>
    <row r="11" spans="1:9" x14ac:dyDescent="0.2">
      <c r="A11" s="172" t="s">
        <v>18</v>
      </c>
      <c r="B11" s="173" t="s">
        <v>19</v>
      </c>
      <c r="C11" s="173"/>
      <c r="D11" s="172"/>
      <c r="E11" s="172"/>
      <c r="F11" s="172"/>
      <c r="G11" s="172"/>
      <c r="H11" s="172"/>
      <c r="I11" s="175">
        <f>SUM(I12:I20)</f>
        <v>466969671000</v>
      </c>
    </row>
    <row r="12" spans="1:9" x14ac:dyDescent="0.2">
      <c r="A12" s="176">
        <v>1</v>
      </c>
      <c r="B12" s="177" t="s">
        <v>20</v>
      </c>
      <c r="C12" s="178" t="s">
        <v>1</v>
      </c>
      <c r="D12" s="179">
        <v>17647</v>
      </c>
      <c r="E12" s="176">
        <v>6</v>
      </c>
      <c r="F12" s="176">
        <v>1</v>
      </c>
      <c r="G12" s="188">
        <v>100000</v>
      </c>
      <c r="H12" s="179">
        <f>E12*F12*G12</f>
        <v>600000</v>
      </c>
      <c r="I12" s="179">
        <f>+D12*H12</f>
        <v>10588200000</v>
      </c>
    </row>
    <row r="13" spans="1:9" x14ac:dyDescent="0.2">
      <c r="A13" s="176">
        <v>2</v>
      </c>
      <c r="B13" s="177" t="s">
        <v>21</v>
      </c>
      <c r="C13" s="178" t="s">
        <v>22</v>
      </c>
      <c r="D13" s="179">
        <v>514</v>
      </c>
      <c r="E13" s="176">
        <v>3</v>
      </c>
      <c r="F13" s="176">
        <v>30</v>
      </c>
      <c r="G13" s="188">
        <v>50000</v>
      </c>
      <c r="H13" s="179">
        <f t="shared" ref="H13:H20" si="1">E13*F13*G13</f>
        <v>4500000</v>
      </c>
      <c r="I13" s="179">
        <f t="shared" ref="I13:I20" si="2">+D13*H13</f>
        <v>2313000000</v>
      </c>
    </row>
    <row r="14" spans="1:9" x14ac:dyDescent="0.2">
      <c r="A14" s="176">
        <v>3</v>
      </c>
      <c r="B14" s="177" t="s">
        <v>23</v>
      </c>
      <c r="C14" s="178" t="s">
        <v>1</v>
      </c>
      <c r="D14" s="179">
        <v>12228</v>
      </c>
      <c r="E14" s="176">
        <v>4</v>
      </c>
      <c r="F14" s="176">
        <v>1</v>
      </c>
      <c r="G14" s="188">
        <v>150000</v>
      </c>
      <c r="H14" s="179">
        <f t="shared" si="1"/>
        <v>600000</v>
      </c>
      <c r="I14" s="179">
        <f t="shared" si="2"/>
        <v>7336800000</v>
      </c>
    </row>
    <row r="15" spans="1:9" x14ac:dyDescent="0.2">
      <c r="A15" s="176">
        <v>4</v>
      </c>
      <c r="B15" s="177" t="s">
        <v>24</v>
      </c>
      <c r="C15" s="178" t="s">
        <v>25</v>
      </c>
      <c r="D15" s="179">
        <v>327437</v>
      </c>
      <c r="E15" s="176">
        <v>1</v>
      </c>
      <c r="F15" s="176">
        <v>1</v>
      </c>
      <c r="G15" s="188">
        <v>329000</v>
      </c>
      <c r="H15" s="179">
        <f t="shared" si="1"/>
        <v>329000</v>
      </c>
      <c r="I15" s="179">
        <f t="shared" si="2"/>
        <v>107726773000</v>
      </c>
    </row>
    <row r="16" spans="1:9" x14ac:dyDescent="0.2">
      <c r="A16" s="176">
        <v>5</v>
      </c>
      <c r="B16" s="177" t="s">
        <v>26</v>
      </c>
      <c r="C16" s="178" t="s">
        <v>25</v>
      </c>
      <c r="D16" s="179">
        <v>576450</v>
      </c>
      <c r="E16" s="176">
        <v>1</v>
      </c>
      <c r="F16" s="176">
        <v>1</v>
      </c>
      <c r="G16" s="188">
        <v>314000</v>
      </c>
      <c r="H16" s="179">
        <f t="shared" si="1"/>
        <v>314000</v>
      </c>
      <c r="I16" s="179">
        <f t="shared" si="2"/>
        <v>181005300000</v>
      </c>
    </row>
    <row r="17" spans="1:9" x14ac:dyDescent="0.2">
      <c r="A17" s="176">
        <v>6</v>
      </c>
      <c r="B17" s="177" t="s">
        <v>27</v>
      </c>
      <c r="C17" s="178" t="s">
        <v>25</v>
      </c>
      <c r="D17" s="179">
        <v>48513</v>
      </c>
      <c r="E17" s="176">
        <v>1</v>
      </c>
      <c r="F17" s="176">
        <v>1</v>
      </c>
      <c r="G17" s="188">
        <v>2634000</v>
      </c>
      <c r="H17" s="179">
        <f t="shared" si="1"/>
        <v>2634000</v>
      </c>
      <c r="I17" s="179">
        <f t="shared" si="2"/>
        <v>127783242000</v>
      </c>
    </row>
    <row r="18" spans="1:9" x14ac:dyDescent="0.2">
      <c r="A18" s="176">
        <v>7</v>
      </c>
      <c r="B18" s="177" t="s">
        <v>28</v>
      </c>
      <c r="C18" s="178" t="s">
        <v>25</v>
      </c>
      <c r="D18" s="179">
        <v>2276</v>
      </c>
      <c r="E18" s="176">
        <v>1</v>
      </c>
      <c r="F18" s="176">
        <v>1</v>
      </c>
      <c r="G18" s="188">
        <v>1023000</v>
      </c>
      <c r="H18" s="179">
        <f t="shared" si="1"/>
        <v>1023000</v>
      </c>
      <c r="I18" s="179">
        <f t="shared" si="2"/>
        <v>2328348000</v>
      </c>
    </row>
    <row r="19" spans="1:9" x14ac:dyDescent="0.2">
      <c r="A19" s="176">
        <v>8</v>
      </c>
      <c r="B19" s="177" t="s">
        <v>29</v>
      </c>
      <c r="C19" s="178" t="s">
        <v>25</v>
      </c>
      <c r="D19" s="179">
        <v>23948</v>
      </c>
      <c r="E19" s="176">
        <v>1</v>
      </c>
      <c r="F19" s="176">
        <v>1</v>
      </c>
      <c r="G19" s="188">
        <v>346000</v>
      </c>
      <c r="H19" s="179">
        <f t="shared" si="1"/>
        <v>346000</v>
      </c>
      <c r="I19" s="179">
        <f t="shared" si="2"/>
        <v>8286008000</v>
      </c>
    </row>
    <row r="20" spans="1:9" x14ac:dyDescent="0.2">
      <c r="A20" s="176">
        <v>9</v>
      </c>
      <c r="B20" s="177" t="s">
        <v>74</v>
      </c>
      <c r="C20" s="178" t="s">
        <v>1</v>
      </c>
      <c r="D20" s="179">
        <v>16335</v>
      </c>
      <c r="E20" s="176">
        <v>12</v>
      </c>
      <c r="F20" s="176">
        <v>1</v>
      </c>
      <c r="G20" s="188">
        <v>100000</v>
      </c>
      <c r="H20" s="179">
        <f t="shared" si="1"/>
        <v>1200000</v>
      </c>
      <c r="I20" s="179">
        <f t="shared" si="2"/>
        <v>19602000000</v>
      </c>
    </row>
    <row r="21" spans="1:9" x14ac:dyDescent="0.2">
      <c r="A21" s="172" t="s">
        <v>30</v>
      </c>
      <c r="B21" s="173" t="s">
        <v>31</v>
      </c>
      <c r="C21" s="173"/>
      <c r="D21" s="172"/>
      <c r="E21" s="172"/>
      <c r="F21" s="172"/>
      <c r="G21" s="172"/>
      <c r="H21" s="172"/>
      <c r="I21" s="175">
        <v>485754500000</v>
      </c>
    </row>
    <row r="22" spans="1:9" x14ac:dyDescent="0.2">
      <c r="A22" s="176">
        <v>1</v>
      </c>
      <c r="B22" s="177" t="s">
        <v>32</v>
      </c>
      <c r="C22" s="178" t="s">
        <v>33</v>
      </c>
      <c r="D22" s="188">
        <v>16574</v>
      </c>
      <c r="E22" s="176">
        <v>6</v>
      </c>
      <c r="F22" s="176">
        <v>15</v>
      </c>
      <c r="G22" s="179">
        <v>125000</v>
      </c>
      <c r="H22" s="179">
        <v>11250000</v>
      </c>
      <c r="I22" s="179">
        <v>186457500000</v>
      </c>
    </row>
    <row r="23" spans="1:9" x14ac:dyDescent="0.2">
      <c r="A23" s="176">
        <v>2</v>
      </c>
      <c r="B23" s="177" t="s">
        <v>34</v>
      </c>
      <c r="C23" s="178" t="s">
        <v>33</v>
      </c>
      <c r="D23" s="188">
        <v>16574</v>
      </c>
      <c r="E23" s="176">
        <v>7</v>
      </c>
      <c r="F23" s="176">
        <v>20</v>
      </c>
      <c r="G23" s="179">
        <v>125000</v>
      </c>
      <c r="H23" s="179">
        <v>17500000</v>
      </c>
      <c r="I23" s="179">
        <v>290045000000</v>
      </c>
    </row>
    <row r="24" spans="1:9" x14ac:dyDescent="0.2">
      <c r="A24" s="176">
        <v>3</v>
      </c>
      <c r="B24" s="177" t="s">
        <v>75</v>
      </c>
      <c r="C24" s="178" t="s">
        <v>76</v>
      </c>
      <c r="D24" s="176">
        <v>514</v>
      </c>
      <c r="E24" s="176">
        <v>3</v>
      </c>
      <c r="F24" s="176">
        <v>30</v>
      </c>
      <c r="G24" s="179">
        <v>200000</v>
      </c>
      <c r="H24" s="179">
        <v>18000000</v>
      </c>
      <c r="I24" s="179">
        <v>9252000000</v>
      </c>
    </row>
    <row r="25" spans="1:9" x14ac:dyDescent="0.2">
      <c r="A25" s="172" t="s">
        <v>35</v>
      </c>
      <c r="B25" s="173" t="s">
        <v>36</v>
      </c>
      <c r="C25" s="173"/>
      <c r="D25" s="172"/>
      <c r="E25" s="172"/>
      <c r="F25" s="172"/>
      <c r="G25" s="172"/>
      <c r="H25" s="172"/>
      <c r="I25" s="175">
        <f>SUM(I26:I37)</f>
        <v>3200415640000</v>
      </c>
    </row>
    <row r="26" spans="1:9" x14ac:dyDescent="0.2">
      <c r="A26" s="176">
        <v>1</v>
      </c>
      <c r="B26" s="162" t="s">
        <v>140</v>
      </c>
      <c r="C26" s="167" t="s">
        <v>141</v>
      </c>
      <c r="D26" s="169">
        <v>10280</v>
      </c>
      <c r="E26" s="168">
        <v>1</v>
      </c>
      <c r="F26" s="168">
        <v>1</v>
      </c>
      <c r="G26" s="156">
        <v>20000000</v>
      </c>
      <c r="H26" s="179">
        <f t="shared" ref="H26:H37" si="3">E26*F26*G26</f>
        <v>20000000</v>
      </c>
      <c r="I26" s="179">
        <f t="shared" ref="I26:I31" si="4">+D26*H26</f>
        <v>205600000000</v>
      </c>
    </row>
    <row r="27" spans="1:9" x14ac:dyDescent="0.2">
      <c r="A27" s="176">
        <v>2</v>
      </c>
      <c r="B27" s="157" t="s">
        <v>37</v>
      </c>
      <c r="C27" s="189" t="s">
        <v>38</v>
      </c>
      <c r="D27" s="158">
        <v>1953200</v>
      </c>
      <c r="E27" s="158">
        <v>2</v>
      </c>
      <c r="F27" s="158">
        <v>1</v>
      </c>
      <c r="G27" s="158">
        <v>20000</v>
      </c>
      <c r="H27" s="179">
        <f t="shared" si="3"/>
        <v>40000</v>
      </c>
      <c r="I27" s="179">
        <f t="shared" si="4"/>
        <v>78128000000</v>
      </c>
    </row>
    <row r="28" spans="1:9" x14ac:dyDescent="0.2">
      <c r="A28" s="176">
        <v>3</v>
      </c>
      <c r="B28" s="159" t="s">
        <v>136</v>
      </c>
      <c r="C28" s="167" t="s">
        <v>137</v>
      </c>
      <c r="D28" s="158">
        <v>5000000</v>
      </c>
      <c r="E28" s="158">
        <v>7</v>
      </c>
      <c r="F28" s="158">
        <v>1</v>
      </c>
      <c r="G28" s="158">
        <v>20000</v>
      </c>
      <c r="H28" s="179">
        <f t="shared" si="3"/>
        <v>140000</v>
      </c>
      <c r="I28" s="179">
        <f t="shared" si="4"/>
        <v>700000000000</v>
      </c>
    </row>
    <row r="29" spans="1:9" x14ac:dyDescent="0.2">
      <c r="A29" s="176">
        <v>4</v>
      </c>
      <c r="B29" s="159" t="s">
        <v>43</v>
      </c>
      <c r="C29" s="167" t="s">
        <v>63</v>
      </c>
      <c r="D29" s="158">
        <v>600000</v>
      </c>
      <c r="E29" s="158">
        <v>12</v>
      </c>
      <c r="F29" s="158">
        <v>1</v>
      </c>
      <c r="G29" s="158">
        <v>100000</v>
      </c>
      <c r="H29" s="179">
        <f t="shared" si="3"/>
        <v>1200000</v>
      </c>
      <c r="I29" s="179">
        <f t="shared" si="4"/>
        <v>720000000000</v>
      </c>
    </row>
    <row r="30" spans="1:9" x14ac:dyDescent="0.2">
      <c r="A30" s="176">
        <v>5</v>
      </c>
      <c r="B30" s="159" t="s">
        <v>70</v>
      </c>
      <c r="C30" s="167" t="s">
        <v>33</v>
      </c>
      <c r="D30" s="158">
        <v>10477</v>
      </c>
      <c r="E30" s="160">
        <v>4</v>
      </c>
      <c r="F30" s="160">
        <v>12</v>
      </c>
      <c r="G30" s="161">
        <v>500000</v>
      </c>
      <c r="H30" s="179">
        <f t="shared" si="3"/>
        <v>24000000</v>
      </c>
      <c r="I30" s="179">
        <f t="shared" si="4"/>
        <v>251448000000</v>
      </c>
    </row>
    <row r="31" spans="1:9" x14ac:dyDescent="0.2">
      <c r="A31" s="176">
        <v>6</v>
      </c>
      <c r="B31" s="162" t="s">
        <v>135</v>
      </c>
      <c r="C31" s="167" t="s">
        <v>76</v>
      </c>
      <c r="D31" s="190">
        <v>514</v>
      </c>
      <c r="E31" s="168">
        <v>12</v>
      </c>
      <c r="F31" s="168">
        <v>1</v>
      </c>
      <c r="G31" s="190">
        <v>62500000</v>
      </c>
      <c r="H31" s="179">
        <f t="shared" si="3"/>
        <v>750000000</v>
      </c>
      <c r="I31" s="179">
        <f t="shared" si="4"/>
        <v>385500000000</v>
      </c>
    </row>
    <row r="32" spans="1:9" x14ac:dyDescent="0.2">
      <c r="A32" s="176">
        <v>7</v>
      </c>
      <c r="B32" s="163" t="s">
        <v>45</v>
      </c>
      <c r="C32" s="191" t="s">
        <v>22</v>
      </c>
      <c r="D32" s="164">
        <v>514</v>
      </c>
      <c r="E32" s="164">
        <v>2</v>
      </c>
      <c r="F32" s="164">
        <v>1</v>
      </c>
      <c r="G32" s="164">
        <v>53380000</v>
      </c>
      <c r="H32" s="179">
        <f t="shared" si="3"/>
        <v>106760000</v>
      </c>
      <c r="I32" s="179">
        <f t="shared" ref="I32:I37" si="5">+D32*H32</f>
        <v>54874640000</v>
      </c>
    </row>
    <row r="33" spans="1:9" x14ac:dyDescent="0.2">
      <c r="A33" s="176">
        <v>8</v>
      </c>
      <c r="B33" s="159" t="s">
        <v>44</v>
      </c>
      <c r="C33" s="167" t="s">
        <v>2</v>
      </c>
      <c r="D33" s="158">
        <v>7230</v>
      </c>
      <c r="E33" s="158">
        <v>12</v>
      </c>
      <c r="F33" s="158">
        <v>1</v>
      </c>
      <c r="G33" s="158">
        <v>1200000</v>
      </c>
      <c r="H33" s="179">
        <f t="shared" si="3"/>
        <v>14400000</v>
      </c>
      <c r="I33" s="179">
        <f t="shared" si="5"/>
        <v>104112000000</v>
      </c>
    </row>
    <row r="34" spans="1:9" x14ac:dyDescent="0.2">
      <c r="A34" s="176">
        <v>9</v>
      </c>
      <c r="B34" s="163" t="s">
        <v>156</v>
      </c>
      <c r="C34" s="191" t="s">
        <v>61</v>
      </c>
      <c r="D34" s="164">
        <v>83441</v>
      </c>
      <c r="E34" s="165">
        <v>10</v>
      </c>
      <c r="F34" s="165">
        <v>1</v>
      </c>
      <c r="G34" s="165">
        <v>500000</v>
      </c>
      <c r="H34" s="179">
        <f t="shared" si="3"/>
        <v>5000000</v>
      </c>
      <c r="I34" s="179">
        <f t="shared" si="5"/>
        <v>417205000000</v>
      </c>
    </row>
    <row r="35" spans="1:9" x14ac:dyDescent="0.2">
      <c r="A35" s="176">
        <v>10</v>
      </c>
      <c r="B35" s="166" t="s">
        <v>157</v>
      </c>
      <c r="C35" s="166" t="s">
        <v>141</v>
      </c>
      <c r="D35" s="192">
        <v>48745</v>
      </c>
      <c r="E35" s="158">
        <v>12</v>
      </c>
      <c r="F35" s="158">
        <v>1</v>
      </c>
      <c r="G35" s="158">
        <v>200000</v>
      </c>
      <c r="H35" s="179">
        <f t="shared" si="3"/>
        <v>2400000</v>
      </c>
      <c r="I35" s="179">
        <f t="shared" si="5"/>
        <v>116988000000</v>
      </c>
    </row>
    <row r="36" spans="1:9" x14ac:dyDescent="0.2">
      <c r="A36" s="176">
        <v>11</v>
      </c>
      <c r="B36" s="166" t="s">
        <v>153</v>
      </c>
      <c r="C36" s="166" t="s">
        <v>2</v>
      </c>
      <c r="D36" s="158">
        <f>3804-354</f>
        <v>3450</v>
      </c>
      <c r="E36" s="168">
        <v>12</v>
      </c>
      <c r="F36" s="168">
        <v>1</v>
      </c>
      <c r="G36" s="168">
        <v>400000</v>
      </c>
      <c r="H36" s="179">
        <f t="shared" si="3"/>
        <v>4800000</v>
      </c>
      <c r="I36" s="179">
        <f t="shared" si="5"/>
        <v>16560000000</v>
      </c>
    </row>
    <row r="37" spans="1:9" x14ac:dyDescent="0.2">
      <c r="A37" s="176">
        <v>12</v>
      </c>
      <c r="B37" s="166" t="s">
        <v>65</v>
      </c>
      <c r="C37" s="166" t="s">
        <v>77</v>
      </c>
      <c r="D37" s="158">
        <v>600000</v>
      </c>
      <c r="E37" s="168">
        <v>1</v>
      </c>
      <c r="F37" s="168">
        <v>1</v>
      </c>
      <c r="G37" s="161">
        <v>250000</v>
      </c>
      <c r="H37" s="179">
        <f t="shared" si="3"/>
        <v>250000</v>
      </c>
      <c r="I37" s="179">
        <f t="shared" si="5"/>
        <v>150000000000</v>
      </c>
    </row>
    <row r="38" spans="1:9" x14ac:dyDescent="0.2">
      <c r="A38" s="172" t="s">
        <v>46</v>
      </c>
      <c r="B38" s="173" t="s">
        <v>47</v>
      </c>
      <c r="C38" s="173"/>
      <c r="D38" s="172"/>
      <c r="E38" s="172"/>
      <c r="F38" s="172"/>
      <c r="G38" s="172"/>
      <c r="H38" s="172"/>
      <c r="I38" s="175">
        <f>SUM(I39:I42)</f>
        <v>699349100000</v>
      </c>
    </row>
    <row r="39" spans="1:9" ht="15.75" customHeight="1" x14ac:dyDescent="0.2">
      <c r="A39" s="176">
        <v>1</v>
      </c>
      <c r="B39" s="182" t="s">
        <v>66</v>
      </c>
      <c r="C39" s="180" t="s">
        <v>61</v>
      </c>
      <c r="D39" s="179">
        <v>83441</v>
      </c>
      <c r="E39" s="180">
        <v>2</v>
      </c>
      <c r="F39" s="180">
        <v>3</v>
      </c>
      <c r="G39" s="179">
        <v>100000</v>
      </c>
      <c r="H39" s="179">
        <f>E39*F39*G39</f>
        <v>600000</v>
      </c>
      <c r="I39" s="179">
        <f>H39*D39</f>
        <v>50064600000</v>
      </c>
    </row>
    <row r="40" spans="1:9" x14ac:dyDescent="0.2">
      <c r="A40" s="176">
        <v>2</v>
      </c>
      <c r="B40" s="182" t="s">
        <v>67</v>
      </c>
      <c r="C40" s="180" t="s">
        <v>61</v>
      </c>
      <c r="D40" s="179">
        <v>83441</v>
      </c>
      <c r="E40" s="180">
        <v>10</v>
      </c>
      <c r="F40" s="180">
        <v>1</v>
      </c>
      <c r="G40" s="179">
        <v>200000</v>
      </c>
      <c r="H40" s="179">
        <v>2000000</v>
      </c>
      <c r="I40" s="179">
        <f>H40*D40</f>
        <v>166882000000</v>
      </c>
    </row>
    <row r="41" spans="1:9" x14ac:dyDescent="0.2">
      <c r="A41" s="176">
        <v>3</v>
      </c>
      <c r="B41" s="182" t="s">
        <v>68</v>
      </c>
      <c r="C41" s="180" t="s">
        <v>61</v>
      </c>
      <c r="D41" s="179">
        <v>44360</v>
      </c>
      <c r="E41" s="180">
        <v>10</v>
      </c>
      <c r="F41" s="180">
        <v>1</v>
      </c>
      <c r="G41" s="179">
        <v>750000</v>
      </c>
      <c r="H41" s="179">
        <v>7500000</v>
      </c>
      <c r="I41" s="179">
        <f>H41*D41</f>
        <v>332700000000</v>
      </c>
    </row>
    <row r="42" spans="1:9" x14ac:dyDescent="0.2">
      <c r="A42" s="176">
        <v>4</v>
      </c>
      <c r="B42" s="177" t="s">
        <v>120</v>
      </c>
      <c r="C42" s="180" t="s">
        <v>22</v>
      </c>
      <c r="D42" s="193">
        <v>514</v>
      </c>
      <c r="E42" s="178"/>
      <c r="F42" s="180"/>
      <c r="G42" s="178"/>
      <c r="H42" s="194">
        <v>223950000</v>
      </c>
      <c r="I42" s="179">
        <v>149702500000</v>
      </c>
    </row>
    <row r="43" spans="1:9" x14ac:dyDescent="0.2">
      <c r="A43" s="172" t="s">
        <v>50</v>
      </c>
      <c r="B43" s="173" t="s">
        <v>51</v>
      </c>
      <c r="C43" s="173"/>
      <c r="D43" s="172"/>
      <c r="E43" s="172"/>
      <c r="F43" s="172"/>
      <c r="G43" s="172"/>
      <c r="H43" s="172"/>
      <c r="I43" s="175">
        <f>SUM(I44:I46)</f>
        <v>89442000000</v>
      </c>
    </row>
    <row r="44" spans="1:9" x14ac:dyDescent="0.2">
      <c r="A44" s="176">
        <v>1</v>
      </c>
      <c r="B44" s="177" t="s">
        <v>52</v>
      </c>
      <c r="C44" s="180" t="s">
        <v>22</v>
      </c>
      <c r="D44" s="180">
        <v>514</v>
      </c>
      <c r="E44" s="180">
        <v>12</v>
      </c>
      <c r="F44" s="180">
        <v>5</v>
      </c>
      <c r="G44" s="179">
        <v>1500000</v>
      </c>
      <c r="H44" s="179">
        <v>90000000</v>
      </c>
      <c r="I44" s="179">
        <v>46260000000</v>
      </c>
    </row>
    <row r="45" spans="1:9" x14ac:dyDescent="0.2">
      <c r="A45" s="333">
        <v>2</v>
      </c>
      <c r="B45" s="177" t="s">
        <v>53</v>
      </c>
      <c r="C45" s="180" t="s">
        <v>55</v>
      </c>
      <c r="D45" s="179">
        <v>6149</v>
      </c>
      <c r="E45" s="180">
        <v>12</v>
      </c>
      <c r="F45" s="180">
        <v>1</v>
      </c>
      <c r="G45" s="179">
        <v>500000</v>
      </c>
      <c r="H45" s="179">
        <v>6000000</v>
      </c>
      <c r="I45" s="179">
        <v>37782000000</v>
      </c>
    </row>
    <row r="46" spans="1:9" x14ac:dyDescent="0.2">
      <c r="A46" s="333"/>
      <c r="B46" s="177" t="s">
        <v>152</v>
      </c>
      <c r="C46" s="180" t="s">
        <v>57</v>
      </c>
      <c r="D46" s="180">
        <v>90</v>
      </c>
      <c r="E46" s="180">
        <v>12</v>
      </c>
      <c r="F46" s="180">
        <v>1</v>
      </c>
      <c r="G46" s="179">
        <v>5000000</v>
      </c>
      <c r="H46" s="179">
        <v>60000000</v>
      </c>
      <c r="I46" s="179">
        <v>5400000000</v>
      </c>
    </row>
    <row r="47" spans="1:9" ht="15" customHeight="1" x14ac:dyDescent="0.2">
      <c r="A47" s="330" t="s">
        <v>54</v>
      </c>
      <c r="B47" s="331"/>
      <c r="C47" s="331"/>
      <c r="D47" s="331"/>
      <c r="E47" s="331"/>
      <c r="F47" s="331"/>
      <c r="G47" s="331"/>
      <c r="H47" s="332"/>
      <c r="I47" s="195">
        <f>I43+I38+I25+I21+I11+I2</f>
        <v>5367493961000</v>
      </c>
    </row>
  </sheetData>
  <mergeCells count="2">
    <mergeCell ref="A47:H47"/>
    <mergeCell ref="A45:A46"/>
  </mergeCell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"/>
  <dimension ref="A1:N62"/>
  <sheetViews>
    <sheetView topLeftCell="D49" zoomScale="90" zoomScaleNormal="90" zoomScalePageLayoutView="90" workbookViewId="0">
      <selection activeCell="D26" sqref="D26"/>
    </sheetView>
  </sheetViews>
  <sheetFormatPr baseColWidth="10" defaultColWidth="8.83203125" defaultRowHeight="15" x14ac:dyDescent="0.2"/>
  <cols>
    <col min="1" max="1" width="3.83203125" bestFit="1" customWidth="1"/>
    <col min="2" max="2" width="43.5" customWidth="1"/>
    <col min="3" max="3" width="31.1640625" bestFit="1" customWidth="1"/>
    <col min="4" max="4" width="11.5" bestFit="1" customWidth="1"/>
    <col min="5" max="5" width="9.83203125" bestFit="1" customWidth="1"/>
    <col min="6" max="6" width="8" bestFit="1" customWidth="1"/>
    <col min="7" max="7" width="12.5" bestFit="1" customWidth="1"/>
    <col min="8" max="8" width="16.1640625" bestFit="1" customWidth="1"/>
    <col min="9" max="9" width="23.83203125" bestFit="1" customWidth="1"/>
    <col min="11" max="11" width="19.83203125" bestFit="1" customWidth="1"/>
    <col min="12" max="12" width="11.5" bestFit="1" customWidth="1"/>
    <col min="13" max="13" width="16.1640625" bestFit="1" customWidth="1"/>
    <col min="14" max="14" width="15.1640625" bestFit="1" customWidth="1"/>
  </cols>
  <sheetData>
    <row r="1" spans="1:14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</row>
    <row r="2" spans="1:14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</row>
    <row r="4" spans="1:14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</row>
    <row r="5" spans="1:14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SUM(I6:I12)</f>
        <v>464037228000</v>
      </c>
    </row>
    <row r="6" spans="1:14" x14ac:dyDescent="0.2">
      <c r="A6" s="8">
        <v>1</v>
      </c>
      <c r="B6" s="9" t="s">
        <v>12</v>
      </c>
      <c r="C6" s="9" t="s">
        <v>13</v>
      </c>
      <c r="D6" s="10">
        <v>6717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181359000000</v>
      </c>
    </row>
    <row r="7" spans="1:14" x14ac:dyDescent="0.2">
      <c r="A7" s="8">
        <v>2</v>
      </c>
      <c r="B7" s="9" t="s">
        <v>14</v>
      </c>
      <c r="C7" s="9" t="s">
        <v>13</v>
      </c>
      <c r="D7" s="10">
        <v>6717</v>
      </c>
      <c r="E7" s="10">
        <v>12</v>
      </c>
      <c r="F7" s="10">
        <v>3</v>
      </c>
      <c r="G7" s="10">
        <v>169000</v>
      </c>
      <c r="H7" s="10">
        <f t="shared" ref="H7:H10" si="1">+E7*F7*G7</f>
        <v>6084000</v>
      </c>
      <c r="I7" s="11">
        <f t="shared" si="0"/>
        <v>40866228000</v>
      </c>
    </row>
    <row r="8" spans="1:14" x14ac:dyDescent="0.2">
      <c r="A8" s="8">
        <v>3</v>
      </c>
      <c r="B8" s="9" t="s">
        <v>15</v>
      </c>
      <c r="C8" s="9" t="s">
        <v>13</v>
      </c>
      <c r="D8" s="10">
        <v>6717</v>
      </c>
      <c r="E8" s="10">
        <v>3</v>
      </c>
      <c r="F8" s="10">
        <v>15</v>
      </c>
      <c r="G8" s="10">
        <v>75000</v>
      </c>
      <c r="H8" s="10">
        <f t="shared" si="1"/>
        <v>3375000</v>
      </c>
      <c r="I8" s="11">
        <f t="shared" si="0"/>
        <v>22669875000</v>
      </c>
      <c r="K8" s="19"/>
    </row>
    <row r="9" spans="1:14" x14ac:dyDescent="0.2">
      <c r="A9" s="8">
        <v>4</v>
      </c>
      <c r="B9" s="9" t="s">
        <v>16</v>
      </c>
      <c r="C9" s="9" t="s">
        <v>13</v>
      </c>
      <c r="D9" s="10">
        <v>6717</v>
      </c>
      <c r="E9" s="10">
        <v>3</v>
      </c>
      <c r="F9" s="10">
        <v>15</v>
      </c>
      <c r="G9" s="10">
        <v>85000</v>
      </c>
      <c r="H9" s="10">
        <f t="shared" si="1"/>
        <v>3825000</v>
      </c>
      <c r="I9" s="11">
        <f t="shared" si="0"/>
        <v>25692525000</v>
      </c>
      <c r="K9" s="19"/>
    </row>
    <row r="10" spans="1:14" x14ac:dyDescent="0.2">
      <c r="A10" s="8">
        <v>5</v>
      </c>
      <c r="B10" s="9" t="s">
        <v>69</v>
      </c>
      <c r="C10" s="9" t="s">
        <v>13</v>
      </c>
      <c r="D10" s="10">
        <v>6717</v>
      </c>
      <c r="E10" s="10">
        <v>4</v>
      </c>
      <c r="F10" s="10">
        <v>15</v>
      </c>
      <c r="G10" s="30">
        <v>50000</v>
      </c>
      <c r="H10" s="10">
        <f t="shared" si="1"/>
        <v>3000000</v>
      </c>
      <c r="I10" s="11">
        <f t="shared" si="0"/>
        <v>20151000000</v>
      </c>
      <c r="K10" s="19"/>
    </row>
    <row r="11" spans="1:14" x14ac:dyDescent="0.2">
      <c r="A11" s="12">
        <v>6</v>
      </c>
      <c r="B11" s="9" t="s">
        <v>17</v>
      </c>
      <c r="C11" s="9" t="s">
        <v>13</v>
      </c>
      <c r="D11" s="10">
        <v>6717</v>
      </c>
      <c r="E11" s="10">
        <v>12</v>
      </c>
      <c r="F11" s="10">
        <v>1</v>
      </c>
      <c r="G11" s="10">
        <v>350000</v>
      </c>
      <c r="H11" s="10">
        <f>+E11*F11*G11</f>
        <v>4200000</v>
      </c>
      <c r="I11" s="11">
        <f t="shared" si="0"/>
        <v>28211400000</v>
      </c>
    </row>
    <row r="12" spans="1:14" ht="16" x14ac:dyDescent="0.2">
      <c r="A12" s="12">
        <v>7</v>
      </c>
      <c r="B12" s="31" t="s">
        <v>73</v>
      </c>
      <c r="C12" s="9" t="s">
        <v>13</v>
      </c>
      <c r="D12" s="10">
        <v>6717</v>
      </c>
      <c r="E12" s="15">
        <v>12</v>
      </c>
      <c r="F12" s="15">
        <v>2</v>
      </c>
      <c r="G12" s="15">
        <v>900000</v>
      </c>
      <c r="H12" s="10">
        <f>+E12*F12*G12</f>
        <v>21600000</v>
      </c>
      <c r="I12" s="11">
        <f t="shared" si="0"/>
        <v>145087200000</v>
      </c>
    </row>
    <row r="13" spans="1:14" x14ac:dyDescent="0.2">
      <c r="A13" s="12"/>
      <c r="B13" s="13"/>
      <c r="C13" s="9"/>
      <c r="D13" s="10"/>
      <c r="E13" s="15"/>
      <c r="F13" s="15"/>
      <c r="G13" s="15"/>
      <c r="H13" s="10"/>
      <c r="I13" s="11"/>
    </row>
    <row r="14" spans="1:14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530832089000</v>
      </c>
    </row>
    <row r="15" spans="1:14" x14ac:dyDescent="0.2">
      <c r="A15" s="8">
        <v>1</v>
      </c>
      <c r="B15" s="9" t="s">
        <v>20</v>
      </c>
      <c r="C15" s="9" t="s">
        <v>1</v>
      </c>
      <c r="D15" s="16">
        <v>22232</v>
      </c>
      <c r="E15" s="16">
        <v>6</v>
      </c>
      <c r="F15" s="16">
        <v>1</v>
      </c>
      <c r="G15" s="16">
        <v>150000</v>
      </c>
      <c r="H15" s="10">
        <f t="shared" ref="H15:H23" si="2">+E15*F15*G15</f>
        <v>900000</v>
      </c>
      <c r="I15" s="11">
        <f t="shared" ref="I15:I23" si="3">+D15*H15</f>
        <v>20008800000</v>
      </c>
      <c r="M15" s="22"/>
      <c r="N15" s="22"/>
    </row>
    <row r="16" spans="1:14" x14ac:dyDescent="0.2">
      <c r="A16" s="8">
        <v>2</v>
      </c>
      <c r="B16" s="9" t="s">
        <v>21</v>
      </c>
      <c r="C16" s="9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2"/>
        <v>4500000</v>
      </c>
      <c r="I16" s="11">
        <f t="shared" si="3"/>
        <v>2313000000</v>
      </c>
      <c r="M16" s="22"/>
      <c r="N16" s="22"/>
    </row>
    <row r="17" spans="1:14" x14ac:dyDescent="0.2">
      <c r="A17" s="8">
        <v>3</v>
      </c>
      <c r="B17" s="9" t="s">
        <v>23</v>
      </c>
      <c r="C17" s="9" t="s">
        <v>1</v>
      </c>
      <c r="D17" s="16">
        <v>11116</v>
      </c>
      <c r="E17" s="16">
        <v>4</v>
      </c>
      <c r="F17" s="16">
        <v>1</v>
      </c>
      <c r="G17" s="16">
        <v>150000</v>
      </c>
      <c r="H17" s="10">
        <f t="shared" si="2"/>
        <v>600000</v>
      </c>
      <c r="I17" s="11">
        <f t="shared" si="3"/>
        <v>6669600000</v>
      </c>
      <c r="M17" s="22"/>
      <c r="N17" s="22"/>
    </row>
    <row r="18" spans="1:14" x14ac:dyDescent="0.2">
      <c r="A18" s="12">
        <v>4</v>
      </c>
      <c r="B18" s="9" t="s">
        <v>24</v>
      </c>
      <c r="C18" s="14" t="s">
        <v>25</v>
      </c>
      <c r="D18" s="32">
        <v>368395</v>
      </c>
      <c r="E18" s="17">
        <v>1</v>
      </c>
      <c r="F18" s="17">
        <v>1</v>
      </c>
      <c r="G18" s="16">
        <v>329000</v>
      </c>
      <c r="H18" s="10">
        <f t="shared" si="2"/>
        <v>329000</v>
      </c>
      <c r="I18" s="11">
        <f t="shared" si="3"/>
        <v>121201955000</v>
      </c>
      <c r="M18" s="22"/>
      <c r="N18" s="22"/>
    </row>
    <row r="19" spans="1:14" x14ac:dyDescent="0.2">
      <c r="A19" s="8">
        <v>5</v>
      </c>
      <c r="B19" s="9" t="s">
        <v>26</v>
      </c>
      <c r="C19" s="14" t="s">
        <v>25</v>
      </c>
      <c r="D19" s="32">
        <v>597395</v>
      </c>
      <c r="E19" s="17">
        <v>1</v>
      </c>
      <c r="F19" s="17">
        <v>1</v>
      </c>
      <c r="G19" s="16">
        <v>314000</v>
      </c>
      <c r="H19" s="10">
        <f t="shared" si="2"/>
        <v>314000</v>
      </c>
      <c r="I19" s="11">
        <f t="shared" si="3"/>
        <v>187582030000</v>
      </c>
      <c r="M19" s="22"/>
    </row>
    <row r="20" spans="1:14" x14ac:dyDescent="0.2">
      <c r="A20" s="8">
        <v>6</v>
      </c>
      <c r="B20" s="9" t="s">
        <v>27</v>
      </c>
      <c r="C20" s="14" t="s">
        <v>25</v>
      </c>
      <c r="D20" s="32">
        <v>58203</v>
      </c>
      <c r="E20" s="17">
        <v>1</v>
      </c>
      <c r="F20" s="17">
        <v>1</v>
      </c>
      <c r="G20" s="16">
        <v>2634000</v>
      </c>
      <c r="H20" s="10">
        <f t="shared" si="2"/>
        <v>2634000</v>
      </c>
      <c r="I20" s="11">
        <f t="shared" si="3"/>
        <v>153306702000</v>
      </c>
      <c r="M20" s="22"/>
      <c r="N20" s="22"/>
    </row>
    <row r="21" spans="1:14" x14ac:dyDescent="0.2">
      <c r="A21" s="8">
        <v>7</v>
      </c>
      <c r="B21" s="9" t="s">
        <v>28</v>
      </c>
      <c r="C21" s="14" t="s">
        <v>25</v>
      </c>
      <c r="D21" s="32">
        <v>1578</v>
      </c>
      <c r="E21" s="17">
        <v>1</v>
      </c>
      <c r="F21" s="17">
        <v>1</v>
      </c>
      <c r="G21" s="16">
        <v>1023000</v>
      </c>
      <c r="H21" s="10">
        <f t="shared" si="2"/>
        <v>1023000</v>
      </c>
      <c r="I21" s="11">
        <f t="shared" si="3"/>
        <v>1614294000</v>
      </c>
    </row>
    <row r="22" spans="1:14" x14ac:dyDescent="0.2">
      <c r="A22" s="12">
        <v>8</v>
      </c>
      <c r="B22" s="9" t="s">
        <v>29</v>
      </c>
      <c r="C22" s="14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2"/>
        <v>346000</v>
      </c>
      <c r="I22" s="11">
        <f t="shared" si="3"/>
        <v>8286008000</v>
      </c>
    </row>
    <row r="23" spans="1:14" x14ac:dyDescent="0.2">
      <c r="A23" s="12">
        <v>9</v>
      </c>
      <c r="B23" s="33" t="s">
        <v>74</v>
      </c>
      <c r="C23" s="26" t="s">
        <v>1</v>
      </c>
      <c r="D23" s="10">
        <v>17155</v>
      </c>
      <c r="E23" s="17">
        <v>12</v>
      </c>
      <c r="F23" s="17">
        <v>1</v>
      </c>
      <c r="G23" s="17">
        <v>145000</v>
      </c>
      <c r="H23" s="10">
        <f t="shared" si="2"/>
        <v>1740000</v>
      </c>
      <c r="I23" s="11">
        <f t="shared" si="3"/>
        <v>29849700000</v>
      </c>
      <c r="K23" s="27"/>
    </row>
    <row r="24" spans="1:14" x14ac:dyDescent="0.2">
      <c r="A24" s="12"/>
      <c r="B24" s="9"/>
      <c r="C24" s="26"/>
      <c r="D24" s="10"/>
      <c r="E24" s="17"/>
      <c r="F24" s="17"/>
      <c r="G24" s="17"/>
      <c r="H24" s="10"/>
      <c r="I24" s="11"/>
      <c r="K24" s="27"/>
    </row>
    <row r="25" spans="1:14" x14ac:dyDescent="0.2">
      <c r="A25" s="4" t="s">
        <v>30</v>
      </c>
      <c r="B25" s="5" t="s">
        <v>31</v>
      </c>
      <c r="C25" s="5"/>
      <c r="D25" s="4"/>
      <c r="E25" s="4"/>
      <c r="F25" s="4"/>
      <c r="G25" s="4"/>
      <c r="H25" s="4"/>
      <c r="I25" s="7">
        <f>SUM(I26:I30)</f>
        <v>3099305125000</v>
      </c>
    </row>
    <row r="26" spans="1:14" x14ac:dyDescent="0.2">
      <c r="A26" s="8">
        <v>1</v>
      </c>
      <c r="B26" s="9" t="s">
        <v>32</v>
      </c>
      <c r="C26" s="9" t="s">
        <v>33</v>
      </c>
      <c r="D26" s="16">
        <v>83441</v>
      </c>
      <c r="E26" s="10">
        <v>6</v>
      </c>
      <c r="F26" s="10">
        <v>15</v>
      </c>
      <c r="G26" s="10">
        <v>125000</v>
      </c>
      <c r="H26" s="10">
        <f>+E26*F26*G26</f>
        <v>11250000</v>
      </c>
      <c r="I26" s="11">
        <f t="shared" ref="I26:I27" si="4">+D26*H26</f>
        <v>938711250000</v>
      </c>
    </row>
    <row r="27" spans="1:14" x14ac:dyDescent="0.2">
      <c r="A27" s="8">
        <v>2</v>
      </c>
      <c r="B27" s="9" t="s">
        <v>34</v>
      </c>
      <c r="C27" s="9" t="s">
        <v>33</v>
      </c>
      <c r="D27" s="16">
        <v>83441</v>
      </c>
      <c r="E27" s="16">
        <v>7</v>
      </c>
      <c r="F27" s="16">
        <v>25</v>
      </c>
      <c r="G27" s="10">
        <v>125000</v>
      </c>
      <c r="H27" s="10">
        <f>+E27*F27*G27</f>
        <v>21875000</v>
      </c>
      <c r="I27" s="11">
        <f t="shared" si="4"/>
        <v>1825271875000</v>
      </c>
      <c r="K27" s="28"/>
    </row>
    <row r="28" spans="1:14" ht="16" x14ac:dyDescent="0.2">
      <c r="A28" s="8">
        <v>3</v>
      </c>
      <c r="B28" s="33" t="s">
        <v>75</v>
      </c>
      <c r="C28" s="31" t="s">
        <v>76</v>
      </c>
      <c r="D28" s="16">
        <v>514</v>
      </c>
      <c r="E28" s="16">
        <v>3</v>
      </c>
      <c r="F28" s="16">
        <v>30</v>
      </c>
      <c r="G28" s="10">
        <v>200000</v>
      </c>
      <c r="H28" s="10">
        <f>+E28*F28*G28</f>
        <v>18000000</v>
      </c>
      <c r="I28" s="11">
        <f>+D28*H28</f>
        <v>9252000000</v>
      </c>
      <c r="K28" s="27"/>
    </row>
    <row r="29" spans="1:14" ht="16" x14ac:dyDescent="0.2">
      <c r="A29" s="8">
        <v>4</v>
      </c>
      <c r="B29" s="9" t="s">
        <v>70</v>
      </c>
      <c r="C29" s="31" t="s">
        <v>84</v>
      </c>
      <c r="D29" s="15">
        <v>38450</v>
      </c>
      <c r="E29" s="16">
        <v>2</v>
      </c>
      <c r="F29" s="16">
        <v>12</v>
      </c>
      <c r="G29" s="10">
        <v>275000</v>
      </c>
      <c r="H29" s="10">
        <f>+E29*F29*G29</f>
        <v>6600000</v>
      </c>
      <c r="I29" s="11">
        <f t="shared" ref="I29:I30" si="5">+D29*H29</f>
        <v>253770000000</v>
      </c>
    </row>
    <row r="30" spans="1:14" ht="16" x14ac:dyDescent="0.2">
      <c r="A30" s="8">
        <v>5</v>
      </c>
      <c r="B30" s="33" t="s">
        <v>78</v>
      </c>
      <c r="C30" s="13" t="s">
        <v>2</v>
      </c>
      <c r="D30" s="15">
        <v>7230</v>
      </c>
      <c r="E30" s="16">
        <v>4</v>
      </c>
      <c r="F30" s="16">
        <v>20</v>
      </c>
      <c r="G30" s="10">
        <v>125000</v>
      </c>
      <c r="H30" s="10">
        <f>+E30*F30*G30</f>
        <v>10000000</v>
      </c>
      <c r="I30" s="11">
        <f t="shared" si="5"/>
        <v>72300000000</v>
      </c>
      <c r="K30" s="27"/>
    </row>
    <row r="31" spans="1:14" x14ac:dyDescent="0.2">
      <c r="A31" s="8"/>
      <c r="B31" s="9"/>
      <c r="C31" s="9"/>
      <c r="D31" s="16"/>
      <c r="E31" s="16"/>
      <c r="F31" s="16"/>
      <c r="G31" s="10"/>
      <c r="H31" s="10"/>
      <c r="I31" s="11"/>
      <c r="K31" s="19"/>
    </row>
    <row r="32" spans="1:14" x14ac:dyDescent="0.2">
      <c r="A32" s="4" t="s">
        <v>35</v>
      </c>
      <c r="B32" s="5" t="s">
        <v>36</v>
      </c>
      <c r="C32" s="5"/>
      <c r="D32" s="4"/>
      <c r="E32" s="4"/>
      <c r="F32" s="4"/>
      <c r="G32" s="4"/>
      <c r="H32" s="4"/>
      <c r="I32" s="7">
        <f>SUM(I33:I40)</f>
        <v>2060012300000</v>
      </c>
      <c r="K32" s="19"/>
    </row>
    <row r="33" spans="1:14" ht="32" x14ac:dyDescent="0.2">
      <c r="A33" s="12">
        <v>1</v>
      </c>
      <c r="B33" s="13" t="s">
        <v>37</v>
      </c>
      <c r="C33" s="13" t="s">
        <v>38</v>
      </c>
      <c r="D33" s="15">
        <v>2000000</v>
      </c>
      <c r="E33" s="15">
        <v>2</v>
      </c>
      <c r="F33" s="15">
        <v>1</v>
      </c>
      <c r="G33" s="15">
        <v>11000</v>
      </c>
      <c r="H33" s="15">
        <f t="shared" ref="H33:H40" si="6">+E33*F33*G33</f>
        <v>22000</v>
      </c>
      <c r="I33" s="23">
        <f t="shared" ref="I33:I38" si="7">+D33*H33</f>
        <v>44000000000</v>
      </c>
      <c r="K33" s="19"/>
    </row>
    <row r="34" spans="1:14" ht="16" x14ac:dyDescent="0.2">
      <c r="A34" s="12">
        <v>2</v>
      </c>
      <c r="B34" s="13" t="s">
        <v>39</v>
      </c>
      <c r="C34" s="13" t="s">
        <v>40</v>
      </c>
      <c r="D34" s="15">
        <v>5000000</v>
      </c>
      <c r="E34" s="15">
        <v>6</v>
      </c>
      <c r="F34" s="15">
        <v>1</v>
      </c>
      <c r="G34" s="15">
        <v>10000</v>
      </c>
      <c r="H34" s="10">
        <f t="shared" si="6"/>
        <v>60000</v>
      </c>
      <c r="I34" s="11">
        <f t="shared" si="7"/>
        <v>300000000000</v>
      </c>
    </row>
    <row r="35" spans="1:14" ht="16" x14ac:dyDescent="0.2">
      <c r="A35" s="12">
        <v>3</v>
      </c>
      <c r="B35" s="13" t="s">
        <v>41</v>
      </c>
      <c r="C35" s="13" t="s">
        <v>42</v>
      </c>
      <c r="D35" s="15">
        <v>5000000</v>
      </c>
      <c r="E35" s="15">
        <v>4</v>
      </c>
      <c r="F35" s="15">
        <v>1</v>
      </c>
      <c r="G35" s="15">
        <v>10000</v>
      </c>
      <c r="H35" s="10">
        <f t="shared" si="6"/>
        <v>40000</v>
      </c>
      <c r="I35" s="11">
        <f t="shared" si="7"/>
        <v>200000000000</v>
      </c>
    </row>
    <row r="36" spans="1:14" ht="32" x14ac:dyDescent="0.2">
      <c r="A36" s="12">
        <v>4</v>
      </c>
      <c r="B36" s="13" t="s">
        <v>43</v>
      </c>
      <c r="C36" s="13" t="s">
        <v>63</v>
      </c>
      <c r="D36" s="15">
        <v>600000</v>
      </c>
      <c r="E36" s="15">
        <v>12</v>
      </c>
      <c r="F36" s="15">
        <v>1</v>
      </c>
      <c r="G36" s="15">
        <v>100000</v>
      </c>
      <c r="H36" s="34">
        <f t="shared" si="6"/>
        <v>1200000</v>
      </c>
      <c r="I36" s="23">
        <f t="shared" si="7"/>
        <v>720000000000</v>
      </c>
    </row>
    <row r="37" spans="1:14" ht="16" x14ac:dyDescent="0.2">
      <c r="A37" s="12">
        <v>5</v>
      </c>
      <c r="B37" s="13" t="s">
        <v>44</v>
      </c>
      <c r="C37" s="13" t="s">
        <v>2</v>
      </c>
      <c r="D37" s="15">
        <v>7230</v>
      </c>
      <c r="E37" s="15">
        <v>12</v>
      </c>
      <c r="F37" s="15">
        <v>1</v>
      </c>
      <c r="G37" s="15">
        <v>1150000</v>
      </c>
      <c r="H37" s="10">
        <f t="shared" si="6"/>
        <v>13800000</v>
      </c>
      <c r="I37" s="11">
        <f t="shared" si="7"/>
        <v>99774000000</v>
      </c>
    </row>
    <row r="38" spans="1:14" ht="16" x14ac:dyDescent="0.2">
      <c r="A38" s="12">
        <v>6</v>
      </c>
      <c r="B38" s="13" t="s">
        <v>45</v>
      </c>
      <c r="C38" s="13" t="s">
        <v>22</v>
      </c>
      <c r="D38" s="15">
        <v>514</v>
      </c>
      <c r="E38" s="15">
        <v>2</v>
      </c>
      <c r="F38" s="15">
        <v>1</v>
      </c>
      <c r="G38" s="15">
        <v>20000000</v>
      </c>
      <c r="H38" s="10">
        <f t="shared" si="6"/>
        <v>40000000</v>
      </c>
      <c r="I38" s="11">
        <f t="shared" si="7"/>
        <v>20560000000</v>
      </c>
    </row>
    <row r="39" spans="1:14" x14ac:dyDescent="0.2">
      <c r="A39" s="12">
        <v>7</v>
      </c>
      <c r="B39" s="9" t="s">
        <v>64</v>
      </c>
      <c r="C39" s="14" t="s">
        <v>61</v>
      </c>
      <c r="D39" s="15">
        <v>83441</v>
      </c>
      <c r="E39" s="18">
        <v>12</v>
      </c>
      <c r="F39" s="18">
        <v>1</v>
      </c>
      <c r="G39" s="18">
        <v>525000</v>
      </c>
      <c r="H39" s="10">
        <f t="shared" si="6"/>
        <v>6300000</v>
      </c>
      <c r="I39" s="11">
        <f>+D39*H39</f>
        <v>525678300000</v>
      </c>
    </row>
    <row r="40" spans="1:14" ht="16" x14ac:dyDescent="0.2">
      <c r="A40" s="12">
        <v>8</v>
      </c>
      <c r="B40" s="9" t="s">
        <v>65</v>
      </c>
      <c r="C40" s="31" t="s">
        <v>77</v>
      </c>
      <c r="D40" s="15">
        <v>600000</v>
      </c>
      <c r="E40" s="18">
        <v>1</v>
      </c>
      <c r="F40" s="18">
        <v>1</v>
      </c>
      <c r="G40" s="10">
        <v>250000</v>
      </c>
      <c r="H40" s="10">
        <f t="shared" si="6"/>
        <v>250000</v>
      </c>
      <c r="I40" s="11">
        <f>+H40*D40</f>
        <v>150000000000</v>
      </c>
    </row>
    <row r="41" spans="1:14" x14ac:dyDescent="0.2">
      <c r="A41" s="12"/>
      <c r="B41" s="9"/>
      <c r="C41" s="9"/>
      <c r="D41" s="18"/>
      <c r="E41" s="18"/>
      <c r="F41" s="18"/>
      <c r="G41" s="18"/>
      <c r="H41" s="10"/>
      <c r="I41" s="11"/>
    </row>
    <row r="42" spans="1:14" x14ac:dyDescent="0.2">
      <c r="A42" s="4" t="s">
        <v>46</v>
      </c>
      <c r="B42" s="5" t="s">
        <v>47</v>
      </c>
      <c r="C42" s="5"/>
      <c r="D42" s="4"/>
      <c r="E42" s="4"/>
      <c r="F42" s="4"/>
      <c r="G42" s="4"/>
      <c r="H42" s="4"/>
      <c r="I42" s="7">
        <f>SUM(I43:I55)</f>
        <v>1019948376000</v>
      </c>
    </row>
    <row r="43" spans="1:14" ht="32" x14ac:dyDescent="0.2">
      <c r="A43" s="12">
        <v>1</v>
      </c>
      <c r="B43" s="13" t="s">
        <v>66</v>
      </c>
      <c r="C43" s="14" t="s">
        <v>61</v>
      </c>
      <c r="D43" s="15">
        <v>83441</v>
      </c>
      <c r="E43" s="15">
        <v>2</v>
      </c>
      <c r="F43" s="15">
        <v>3</v>
      </c>
      <c r="G43" s="15">
        <v>106000</v>
      </c>
      <c r="H43" s="10">
        <f>+E43*F43*G43</f>
        <v>636000</v>
      </c>
      <c r="I43" s="11">
        <f>+D43*H43</f>
        <v>53068476000</v>
      </c>
    </row>
    <row r="44" spans="1:14" ht="16" x14ac:dyDescent="0.2">
      <c r="A44" s="12">
        <v>2</v>
      </c>
      <c r="B44" s="13" t="s">
        <v>67</v>
      </c>
      <c r="C44" s="14" t="s">
        <v>61</v>
      </c>
      <c r="D44" s="15">
        <v>83441</v>
      </c>
      <c r="E44" s="15">
        <v>12</v>
      </c>
      <c r="F44" s="15">
        <v>1</v>
      </c>
      <c r="G44" s="15">
        <v>200000</v>
      </c>
      <c r="H44" s="10">
        <f>+E44*F44*G44</f>
        <v>2400000</v>
      </c>
      <c r="I44" s="11">
        <f>+D44*H44</f>
        <v>200258400000</v>
      </c>
    </row>
    <row r="45" spans="1:14" ht="16" x14ac:dyDescent="0.2">
      <c r="A45" s="12">
        <v>3</v>
      </c>
      <c r="B45" s="13" t="s">
        <v>68</v>
      </c>
      <c r="C45" s="14" t="s">
        <v>61</v>
      </c>
      <c r="D45" s="15">
        <v>44360</v>
      </c>
      <c r="E45" s="15">
        <v>12</v>
      </c>
      <c r="F45" s="15">
        <v>1</v>
      </c>
      <c r="G45" s="15">
        <v>750000</v>
      </c>
      <c r="H45" s="10">
        <f>+E45*F45*G45</f>
        <v>9000000</v>
      </c>
      <c r="I45" s="11">
        <f>+D45*H45</f>
        <v>399240000000</v>
      </c>
    </row>
    <row r="46" spans="1:14" x14ac:dyDescent="0.2">
      <c r="A46" s="8">
        <v>4</v>
      </c>
      <c r="B46" s="9" t="s">
        <v>48</v>
      </c>
      <c r="C46" s="9" t="s">
        <v>22</v>
      </c>
      <c r="D46" s="10">
        <v>514</v>
      </c>
      <c r="E46" s="10">
        <v>2</v>
      </c>
      <c r="F46" s="10">
        <v>30</v>
      </c>
      <c r="G46" s="10">
        <v>200000</v>
      </c>
      <c r="H46" s="10">
        <f>+E46*F46*G46</f>
        <v>12000000</v>
      </c>
      <c r="I46" s="11">
        <f>+D46*H46</f>
        <v>6168000000</v>
      </c>
      <c r="L46" s="22"/>
      <c r="M46" s="22"/>
      <c r="N46" s="22"/>
    </row>
    <row r="47" spans="1:14" x14ac:dyDescent="0.2">
      <c r="A47" s="8">
        <v>5</v>
      </c>
      <c r="B47" s="9" t="s">
        <v>60</v>
      </c>
      <c r="C47" s="9"/>
      <c r="D47" s="10"/>
      <c r="E47" s="10"/>
      <c r="F47" s="10"/>
      <c r="G47" s="10"/>
      <c r="H47" s="10"/>
      <c r="I47" s="11"/>
      <c r="L47" s="22"/>
      <c r="M47" s="22"/>
      <c r="N47" s="22"/>
    </row>
    <row r="48" spans="1:14" x14ac:dyDescent="0.2">
      <c r="A48" s="8"/>
      <c r="B48" s="33" t="s">
        <v>79</v>
      </c>
      <c r="C48" s="9" t="s">
        <v>22</v>
      </c>
      <c r="D48" s="15">
        <v>514</v>
      </c>
      <c r="E48" s="10">
        <v>2</v>
      </c>
      <c r="F48" s="10">
        <v>500</v>
      </c>
      <c r="G48" s="10">
        <v>55000</v>
      </c>
      <c r="H48" s="10">
        <f t="shared" ref="H48:H55" si="8">+E48*F48*G48</f>
        <v>55000000</v>
      </c>
      <c r="I48" s="11">
        <f t="shared" ref="I48:I55" si="9">+D48*H48</f>
        <v>28270000000</v>
      </c>
      <c r="L48" s="22"/>
      <c r="M48" s="22"/>
      <c r="N48" s="22"/>
    </row>
    <row r="49" spans="1:14" x14ac:dyDescent="0.2">
      <c r="A49" s="8"/>
      <c r="B49" s="33" t="s">
        <v>80</v>
      </c>
      <c r="C49" s="9" t="s">
        <v>22</v>
      </c>
      <c r="D49" s="15">
        <v>514</v>
      </c>
      <c r="E49" s="10">
        <v>2</v>
      </c>
      <c r="F49" s="10">
        <v>100</v>
      </c>
      <c r="G49" s="10">
        <v>220000</v>
      </c>
      <c r="H49" s="10">
        <f t="shared" si="8"/>
        <v>44000000</v>
      </c>
      <c r="I49" s="11">
        <f t="shared" si="9"/>
        <v>22616000000</v>
      </c>
      <c r="L49" s="22"/>
      <c r="M49" s="22"/>
      <c r="N49" s="22"/>
    </row>
    <row r="50" spans="1:14" x14ac:dyDescent="0.2">
      <c r="A50" s="8"/>
      <c r="B50" s="33" t="s">
        <v>81</v>
      </c>
      <c r="C50" s="9" t="s">
        <v>22</v>
      </c>
      <c r="D50" s="15">
        <v>514</v>
      </c>
      <c r="E50" s="10">
        <v>1</v>
      </c>
      <c r="F50" s="10">
        <v>15</v>
      </c>
      <c r="G50" s="10">
        <v>300000</v>
      </c>
      <c r="H50" s="10">
        <f t="shared" si="8"/>
        <v>4500000</v>
      </c>
      <c r="I50" s="11">
        <f t="shared" si="9"/>
        <v>2313000000</v>
      </c>
      <c r="L50" s="22"/>
      <c r="M50" s="22"/>
      <c r="N50" s="22"/>
    </row>
    <row r="51" spans="1:14" x14ac:dyDescent="0.2">
      <c r="A51" s="8"/>
      <c r="B51" s="33" t="s">
        <v>82</v>
      </c>
      <c r="C51" s="9" t="s">
        <v>22</v>
      </c>
      <c r="D51" s="10">
        <v>514</v>
      </c>
      <c r="E51" s="10">
        <v>2</v>
      </c>
      <c r="F51" s="10">
        <v>3500</v>
      </c>
      <c r="G51" s="10">
        <v>2750</v>
      </c>
      <c r="H51" s="10">
        <f t="shared" si="8"/>
        <v>19250000</v>
      </c>
      <c r="I51" s="11">
        <f t="shared" si="9"/>
        <v>9894500000</v>
      </c>
      <c r="L51" s="22"/>
      <c r="M51" s="22"/>
      <c r="N51" s="22"/>
    </row>
    <row r="52" spans="1:14" ht="32" x14ac:dyDescent="0.2">
      <c r="A52" s="8">
        <v>6</v>
      </c>
      <c r="B52" s="24" t="s">
        <v>59</v>
      </c>
      <c r="C52" s="9" t="s">
        <v>22</v>
      </c>
      <c r="D52" s="10">
        <v>514</v>
      </c>
      <c r="E52" s="10">
        <v>6</v>
      </c>
      <c r="F52" s="10">
        <v>1</v>
      </c>
      <c r="G52" s="10">
        <v>20000000</v>
      </c>
      <c r="H52" s="10">
        <f t="shared" si="8"/>
        <v>120000000</v>
      </c>
      <c r="I52" s="11">
        <f t="shared" si="9"/>
        <v>61680000000</v>
      </c>
      <c r="L52" s="22"/>
      <c r="M52" s="22"/>
      <c r="N52" s="22"/>
    </row>
    <row r="53" spans="1:14" x14ac:dyDescent="0.2">
      <c r="A53" s="8">
        <v>7</v>
      </c>
      <c r="B53" s="9" t="s">
        <v>49</v>
      </c>
      <c r="C53" s="9" t="s">
        <v>22</v>
      </c>
      <c r="D53" s="10">
        <v>514</v>
      </c>
      <c r="E53" s="10">
        <v>6</v>
      </c>
      <c r="F53" s="10">
        <v>1</v>
      </c>
      <c r="G53" s="10">
        <v>30000000</v>
      </c>
      <c r="H53" s="10">
        <f t="shared" si="8"/>
        <v>180000000</v>
      </c>
      <c r="I53" s="11">
        <f t="shared" si="9"/>
        <v>92520000000</v>
      </c>
    </row>
    <row r="54" spans="1:14" x14ac:dyDescent="0.2">
      <c r="A54" s="8">
        <v>8</v>
      </c>
      <c r="B54" s="9" t="s">
        <v>62</v>
      </c>
      <c r="C54" s="9" t="s">
        <v>22</v>
      </c>
      <c r="D54" s="10">
        <v>514</v>
      </c>
      <c r="E54" s="10">
        <v>6</v>
      </c>
      <c r="F54" s="10">
        <v>1</v>
      </c>
      <c r="G54" s="10">
        <v>30000000</v>
      </c>
      <c r="H54" s="10">
        <f t="shared" si="8"/>
        <v>180000000</v>
      </c>
      <c r="I54" s="11">
        <f t="shared" si="9"/>
        <v>92520000000</v>
      </c>
      <c r="K54" s="21"/>
    </row>
    <row r="55" spans="1:14" x14ac:dyDescent="0.2">
      <c r="A55" s="8">
        <v>9</v>
      </c>
      <c r="B55" s="33" t="s">
        <v>83</v>
      </c>
      <c r="C55" s="9" t="s">
        <v>22</v>
      </c>
      <c r="D55" s="10">
        <v>514</v>
      </c>
      <c r="E55" s="10">
        <v>2</v>
      </c>
      <c r="F55" s="10">
        <v>1</v>
      </c>
      <c r="G55" s="10">
        <v>50000000</v>
      </c>
      <c r="H55" s="10">
        <f t="shared" si="8"/>
        <v>100000000</v>
      </c>
      <c r="I55" s="11">
        <f t="shared" si="9"/>
        <v>51400000000</v>
      </c>
      <c r="J55" s="10"/>
      <c r="K55" s="11"/>
      <c r="M55" s="21"/>
    </row>
    <row r="56" spans="1:14" x14ac:dyDescent="0.2">
      <c r="A56" s="4" t="s">
        <v>50</v>
      </c>
      <c r="B56" s="5" t="s">
        <v>51</v>
      </c>
      <c r="C56" s="5"/>
      <c r="D56" s="4"/>
      <c r="E56" s="4"/>
      <c r="F56" s="4"/>
      <c r="G56" s="4"/>
      <c r="H56" s="4"/>
      <c r="I56" s="7">
        <f>SUM(I57:I59)</f>
        <v>100254000000</v>
      </c>
    </row>
    <row r="57" spans="1:14" x14ac:dyDescent="0.2">
      <c r="A57" s="8">
        <v>1</v>
      </c>
      <c r="B57" s="9" t="s">
        <v>52</v>
      </c>
      <c r="C57" s="9" t="s">
        <v>22</v>
      </c>
      <c r="D57" s="10">
        <v>514</v>
      </c>
      <c r="E57" s="10">
        <v>12</v>
      </c>
      <c r="F57" s="10">
        <v>5</v>
      </c>
      <c r="G57" s="10">
        <v>1550000</v>
      </c>
      <c r="H57" s="10">
        <f>+E57*F57*G57</f>
        <v>93000000</v>
      </c>
      <c r="I57" s="11">
        <f>+D57*H57</f>
        <v>47802000000</v>
      </c>
    </row>
    <row r="58" spans="1:14" ht="16" x14ac:dyDescent="0.2">
      <c r="A58" s="316">
        <v>2</v>
      </c>
      <c r="B58" s="14" t="s">
        <v>53</v>
      </c>
      <c r="C58" s="13" t="s">
        <v>55</v>
      </c>
      <c r="D58" s="15">
        <v>6492</v>
      </c>
      <c r="E58" s="15">
        <v>12</v>
      </c>
      <c r="F58" s="15">
        <v>1</v>
      </c>
      <c r="G58" s="15">
        <v>500000</v>
      </c>
      <c r="H58" s="15">
        <f>+E58*F58*G58</f>
        <v>6000000</v>
      </c>
      <c r="I58" s="23">
        <f t="shared" ref="I58:I59" si="10">+D58*H58</f>
        <v>38952000000</v>
      </c>
      <c r="K58" s="21"/>
    </row>
    <row r="59" spans="1:14" ht="16" x14ac:dyDescent="0.2">
      <c r="A59" s="316"/>
      <c r="B59" s="14" t="s">
        <v>56</v>
      </c>
      <c r="C59" s="13" t="s">
        <v>57</v>
      </c>
      <c r="D59" s="15">
        <v>225</v>
      </c>
      <c r="E59" s="15">
        <v>12</v>
      </c>
      <c r="F59" s="15">
        <v>1</v>
      </c>
      <c r="G59" s="15">
        <v>5000000</v>
      </c>
      <c r="H59" s="15">
        <f>+E59*F59*G59</f>
        <v>60000000</v>
      </c>
      <c r="I59" s="23">
        <f t="shared" si="10"/>
        <v>13500000000</v>
      </c>
      <c r="K59" s="21"/>
    </row>
    <row r="60" spans="1:14" x14ac:dyDescent="0.2">
      <c r="A60" s="317" t="s">
        <v>54</v>
      </c>
      <c r="B60" s="318"/>
      <c r="C60" s="318"/>
      <c r="D60" s="318"/>
      <c r="E60" s="318"/>
      <c r="F60" s="318"/>
      <c r="G60" s="318"/>
      <c r="H60" s="319"/>
      <c r="I60" s="25">
        <f>+I5+I14+I25+I32+I42+I56</f>
        <v>7274389118000</v>
      </c>
    </row>
    <row r="61" spans="1:14" x14ac:dyDescent="0.2">
      <c r="D61" s="20"/>
      <c r="G61" s="19"/>
    </row>
    <row r="62" spans="1:14" x14ac:dyDescent="0.2">
      <c r="D62" s="19"/>
    </row>
  </sheetData>
  <mergeCells count="4">
    <mergeCell ref="A1:I1"/>
    <mergeCell ref="A2:I2"/>
    <mergeCell ref="A58:A59"/>
    <mergeCell ref="A60:H60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5"/>
  <dimension ref="A1:N61"/>
  <sheetViews>
    <sheetView topLeftCell="D39" zoomScale="90" zoomScaleNormal="90" zoomScalePageLayoutView="90" workbookViewId="0">
      <selection activeCell="D26" sqref="D26"/>
    </sheetView>
  </sheetViews>
  <sheetFormatPr baseColWidth="10" defaultColWidth="8.83203125" defaultRowHeight="15" x14ac:dyDescent="0.2"/>
  <cols>
    <col min="1" max="1" width="3.83203125" bestFit="1" customWidth="1"/>
    <col min="2" max="2" width="43.5" customWidth="1"/>
    <col min="3" max="3" width="31.1640625" bestFit="1" customWidth="1"/>
    <col min="4" max="4" width="11.5" bestFit="1" customWidth="1"/>
    <col min="5" max="5" width="9.83203125" bestFit="1" customWidth="1"/>
    <col min="6" max="6" width="8" bestFit="1" customWidth="1"/>
    <col min="7" max="7" width="12.5" bestFit="1" customWidth="1"/>
    <col min="8" max="8" width="16.1640625" bestFit="1" customWidth="1"/>
    <col min="9" max="9" width="23.83203125" bestFit="1" customWidth="1"/>
    <col min="11" max="11" width="19.83203125" bestFit="1" customWidth="1"/>
    <col min="12" max="12" width="11.5" bestFit="1" customWidth="1"/>
    <col min="13" max="13" width="16.1640625" bestFit="1" customWidth="1"/>
    <col min="14" max="14" width="15.1640625" bestFit="1" customWidth="1"/>
  </cols>
  <sheetData>
    <row r="1" spans="1:14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</row>
    <row r="2" spans="1:14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</row>
    <row r="4" spans="1:14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</row>
    <row r="5" spans="1:14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SUM(I6:I12)</f>
        <v>493995135000</v>
      </c>
    </row>
    <row r="6" spans="1:14" x14ac:dyDescent="0.2">
      <c r="A6" s="8">
        <v>1</v>
      </c>
      <c r="B6" s="9" t="s">
        <v>12</v>
      </c>
      <c r="C6" s="9" t="s">
        <v>13</v>
      </c>
      <c r="D6" s="10">
        <v>6967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188109000000</v>
      </c>
    </row>
    <row r="7" spans="1:14" x14ac:dyDescent="0.2">
      <c r="A7" s="8">
        <v>2</v>
      </c>
      <c r="B7" s="9" t="s">
        <v>14</v>
      </c>
      <c r="C7" s="9" t="s">
        <v>13</v>
      </c>
      <c r="D7" s="10">
        <v>6967</v>
      </c>
      <c r="E7" s="10">
        <v>12</v>
      </c>
      <c r="F7" s="10">
        <v>3</v>
      </c>
      <c r="G7" s="10">
        <v>180000</v>
      </c>
      <c r="H7" s="10">
        <f t="shared" ref="H7:H10" si="1">+E7*F7*G7</f>
        <v>6480000</v>
      </c>
      <c r="I7" s="11">
        <f t="shared" si="0"/>
        <v>45146160000</v>
      </c>
    </row>
    <row r="8" spans="1:14" x14ac:dyDescent="0.2">
      <c r="A8" s="8">
        <v>3</v>
      </c>
      <c r="B8" s="9" t="s">
        <v>15</v>
      </c>
      <c r="C8" s="9" t="s">
        <v>13</v>
      </c>
      <c r="D8" s="10">
        <v>6967</v>
      </c>
      <c r="E8" s="10">
        <v>3</v>
      </c>
      <c r="F8" s="10">
        <v>15</v>
      </c>
      <c r="G8" s="10">
        <v>75000</v>
      </c>
      <c r="H8" s="10">
        <f t="shared" si="1"/>
        <v>3375000</v>
      </c>
      <c r="I8" s="11">
        <f t="shared" si="0"/>
        <v>23513625000</v>
      </c>
      <c r="K8" s="19"/>
    </row>
    <row r="9" spans="1:14" x14ac:dyDescent="0.2">
      <c r="A9" s="8">
        <v>4</v>
      </c>
      <c r="B9" s="9" t="s">
        <v>16</v>
      </c>
      <c r="C9" s="9" t="s">
        <v>13</v>
      </c>
      <c r="D9" s="10">
        <v>6967</v>
      </c>
      <c r="E9" s="10">
        <v>3</v>
      </c>
      <c r="F9" s="10">
        <v>15</v>
      </c>
      <c r="G9" s="10">
        <v>90000</v>
      </c>
      <c r="H9" s="10">
        <f t="shared" si="1"/>
        <v>4050000</v>
      </c>
      <c r="I9" s="11">
        <f t="shared" si="0"/>
        <v>28216350000</v>
      </c>
      <c r="K9" s="19"/>
    </row>
    <row r="10" spans="1:14" x14ac:dyDescent="0.2">
      <c r="A10" s="8">
        <v>5</v>
      </c>
      <c r="B10" s="9" t="s">
        <v>69</v>
      </c>
      <c r="C10" s="9" t="s">
        <v>13</v>
      </c>
      <c r="D10" s="10">
        <v>6967</v>
      </c>
      <c r="E10" s="10">
        <v>4</v>
      </c>
      <c r="F10" s="10">
        <v>15</v>
      </c>
      <c r="G10" s="30">
        <v>50000</v>
      </c>
      <c r="H10" s="10">
        <f t="shared" si="1"/>
        <v>3000000</v>
      </c>
      <c r="I10" s="11">
        <f t="shared" si="0"/>
        <v>20901000000</v>
      </c>
      <c r="K10" s="19"/>
    </row>
    <row r="11" spans="1:14" x14ac:dyDescent="0.2">
      <c r="A11" s="12">
        <v>6</v>
      </c>
      <c r="B11" s="9" t="s">
        <v>17</v>
      </c>
      <c r="C11" s="9" t="s">
        <v>13</v>
      </c>
      <c r="D11" s="10">
        <v>6967</v>
      </c>
      <c r="E11" s="10">
        <v>12</v>
      </c>
      <c r="F11" s="10">
        <v>1</v>
      </c>
      <c r="G11" s="10">
        <v>350000</v>
      </c>
      <c r="H11" s="10">
        <f>+E11*F11*G11</f>
        <v>4200000</v>
      </c>
      <c r="I11" s="11">
        <f t="shared" si="0"/>
        <v>29261400000</v>
      </c>
    </row>
    <row r="12" spans="1:14" ht="16" x14ac:dyDescent="0.2">
      <c r="A12" s="12">
        <v>7</v>
      </c>
      <c r="B12" s="31" t="s">
        <v>73</v>
      </c>
      <c r="C12" s="9" t="s">
        <v>13</v>
      </c>
      <c r="D12" s="10">
        <v>6967</v>
      </c>
      <c r="E12" s="15">
        <v>12</v>
      </c>
      <c r="F12" s="15">
        <v>2</v>
      </c>
      <c r="G12" s="15">
        <v>950000</v>
      </c>
      <c r="H12" s="10">
        <f>+E12*F12*G12</f>
        <v>22800000</v>
      </c>
      <c r="I12" s="11">
        <f t="shared" si="0"/>
        <v>158847600000</v>
      </c>
    </row>
    <row r="13" spans="1:14" x14ac:dyDescent="0.2">
      <c r="A13" s="12"/>
      <c r="B13" s="13"/>
      <c r="C13" s="9"/>
      <c r="D13" s="10"/>
      <c r="E13" s="15"/>
      <c r="F13" s="15"/>
      <c r="G13" s="15"/>
      <c r="H13" s="10"/>
      <c r="I13" s="11"/>
    </row>
    <row r="14" spans="1:14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561430452000</v>
      </c>
    </row>
    <row r="15" spans="1:14" x14ac:dyDescent="0.2">
      <c r="A15" s="8">
        <v>1</v>
      </c>
      <c r="B15" s="9" t="s">
        <v>20</v>
      </c>
      <c r="C15" s="9" t="s">
        <v>1</v>
      </c>
      <c r="D15" s="16">
        <v>24455</v>
      </c>
      <c r="E15" s="16">
        <v>6</v>
      </c>
      <c r="F15" s="16">
        <v>1</v>
      </c>
      <c r="G15" s="16">
        <v>150000</v>
      </c>
      <c r="H15" s="10">
        <f t="shared" ref="H15:H23" si="2">+E15*F15*G15</f>
        <v>900000</v>
      </c>
      <c r="I15" s="11">
        <f t="shared" ref="I15:I23" si="3">+D15*H15</f>
        <v>22009500000</v>
      </c>
      <c r="M15" s="22"/>
      <c r="N15" s="22"/>
    </row>
    <row r="16" spans="1:14" x14ac:dyDescent="0.2">
      <c r="A16" s="8">
        <v>2</v>
      </c>
      <c r="B16" s="9" t="s">
        <v>21</v>
      </c>
      <c r="C16" s="9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2"/>
        <v>4500000</v>
      </c>
      <c r="I16" s="11">
        <f t="shared" si="3"/>
        <v>2313000000</v>
      </c>
      <c r="M16" s="22"/>
      <c r="N16" s="22"/>
    </row>
    <row r="17" spans="1:14" x14ac:dyDescent="0.2">
      <c r="A17" s="8">
        <v>3</v>
      </c>
      <c r="B17" s="9" t="s">
        <v>23</v>
      </c>
      <c r="C17" s="9" t="s">
        <v>1</v>
      </c>
      <c r="D17" s="16">
        <v>12228</v>
      </c>
      <c r="E17" s="16">
        <v>4</v>
      </c>
      <c r="F17" s="16">
        <v>1</v>
      </c>
      <c r="G17" s="16">
        <v>150000</v>
      </c>
      <c r="H17" s="10">
        <f t="shared" si="2"/>
        <v>600000</v>
      </c>
      <c r="I17" s="11">
        <f t="shared" si="3"/>
        <v>7336800000</v>
      </c>
      <c r="M17" s="22"/>
      <c r="N17" s="22"/>
    </row>
    <row r="18" spans="1:14" x14ac:dyDescent="0.2">
      <c r="A18" s="12">
        <v>4</v>
      </c>
      <c r="B18" s="9" t="s">
        <v>24</v>
      </c>
      <c r="C18" s="14" t="s">
        <v>25</v>
      </c>
      <c r="D18" s="32">
        <v>384738</v>
      </c>
      <c r="E18" s="17">
        <v>1</v>
      </c>
      <c r="F18" s="17">
        <v>1</v>
      </c>
      <c r="G18" s="16">
        <v>329000</v>
      </c>
      <c r="H18" s="10">
        <f t="shared" si="2"/>
        <v>329000</v>
      </c>
      <c r="I18" s="11">
        <f t="shared" si="3"/>
        <v>126578802000</v>
      </c>
      <c r="M18" s="22"/>
      <c r="N18" s="22"/>
    </row>
    <row r="19" spans="1:14" x14ac:dyDescent="0.2">
      <c r="A19" s="8">
        <v>5</v>
      </c>
      <c r="B19" s="9" t="s">
        <v>26</v>
      </c>
      <c r="C19" s="14" t="s">
        <v>25</v>
      </c>
      <c r="D19" s="32">
        <v>618368</v>
      </c>
      <c r="E19" s="17">
        <v>1</v>
      </c>
      <c r="F19" s="17">
        <v>1</v>
      </c>
      <c r="G19" s="16">
        <v>314000</v>
      </c>
      <c r="H19" s="10">
        <f t="shared" si="2"/>
        <v>314000</v>
      </c>
      <c r="I19" s="11">
        <f t="shared" si="3"/>
        <v>194167552000</v>
      </c>
      <c r="M19" s="22"/>
    </row>
    <row r="20" spans="1:14" x14ac:dyDescent="0.2">
      <c r="A20" s="8">
        <v>6</v>
      </c>
      <c r="B20" s="9" t="s">
        <v>27</v>
      </c>
      <c r="C20" s="14" t="s">
        <v>25</v>
      </c>
      <c r="D20" s="32">
        <v>63042</v>
      </c>
      <c r="E20" s="17">
        <v>1</v>
      </c>
      <c r="F20" s="17">
        <v>1</v>
      </c>
      <c r="G20" s="16">
        <v>2634000</v>
      </c>
      <c r="H20" s="10">
        <f t="shared" si="2"/>
        <v>2634000</v>
      </c>
      <c r="I20" s="11">
        <f t="shared" si="3"/>
        <v>166052628000</v>
      </c>
      <c r="M20" s="22"/>
      <c r="N20" s="22"/>
    </row>
    <row r="21" spans="1:14" x14ac:dyDescent="0.2">
      <c r="A21" s="8">
        <v>7</v>
      </c>
      <c r="B21" s="9" t="s">
        <v>28</v>
      </c>
      <c r="C21" s="14" t="s">
        <v>25</v>
      </c>
      <c r="D21" s="32">
        <v>1578</v>
      </c>
      <c r="E21" s="17">
        <v>1</v>
      </c>
      <c r="F21" s="17">
        <v>1</v>
      </c>
      <c r="G21" s="16">
        <v>1023000</v>
      </c>
      <c r="H21" s="10">
        <f t="shared" si="2"/>
        <v>1023000</v>
      </c>
      <c r="I21" s="11">
        <f t="shared" si="3"/>
        <v>1614294000</v>
      </c>
    </row>
    <row r="22" spans="1:14" x14ac:dyDescent="0.2">
      <c r="A22" s="12">
        <v>8</v>
      </c>
      <c r="B22" s="9" t="s">
        <v>29</v>
      </c>
      <c r="C22" s="14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2"/>
        <v>346000</v>
      </c>
      <c r="I22" s="11">
        <f t="shared" si="3"/>
        <v>8286008000</v>
      </c>
    </row>
    <row r="23" spans="1:14" x14ac:dyDescent="0.2">
      <c r="A23" s="12">
        <v>9</v>
      </c>
      <c r="B23" s="33" t="s">
        <v>74</v>
      </c>
      <c r="C23" s="26" t="s">
        <v>1</v>
      </c>
      <c r="D23" s="10">
        <v>18013</v>
      </c>
      <c r="E23" s="17">
        <v>12</v>
      </c>
      <c r="F23" s="17">
        <v>1</v>
      </c>
      <c r="G23" s="17">
        <v>153000</v>
      </c>
      <c r="H23" s="10">
        <f t="shared" si="2"/>
        <v>1836000</v>
      </c>
      <c r="I23" s="11">
        <f t="shared" si="3"/>
        <v>33071868000</v>
      </c>
      <c r="K23" s="27"/>
    </row>
    <row r="24" spans="1:14" x14ac:dyDescent="0.2">
      <c r="A24" s="12"/>
      <c r="B24" s="9"/>
      <c r="C24" s="26"/>
      <c r="D24" s="10"/>
      <c r="E24" s="17"/>
      <c r="F24" s="17"/>
      <c r="G24" s="17"/>
      <c r="H24" s="10"/>
      <c r="I24" s="11"/>
      <c r="K24" s="27"/>
    </row>
    <row r="25" spans="1:14" x14ac:dyDescent="0.2">
      <c r="A25" s="4" t="s">
        <v>30</v>
      </c>
      <c r="B25" s="5" t="s">
        <v>31</v>
      </c>
      <c r="C25" s="5"/>
      <c r="D25" s="4"/>
      <c r="E25" s="4"/>
      <c r="F25" s="4"/>
      <c r="G25" s="4"/>
      <c r="H25" s="4"/>
      <c r="I25" s="7">
        <f>SUM(I26:I30)</f>
        <v>3247765525000</v>
      </c>
    </row>
    <row r="26" spans="1:14" x14ac:dyDescent="0.2">
      <c r="A26" s="8">
        <v>1</v>
      </c>
      <c r="B26" s="9" t="s">
        <v>32</v>
      </c>
      <c r="C26" s="9" t="s">
        <v>33</v>
      </c>
      <c r="D26" s="16">
        <v>83441</v>
      </c>
      <c r="E26" s="10">
        <v>6</v>
      </c>
      <c r="F26" s="10">
        <v>15</v>
      </c>
      <c r="G26" s="10">
        <v>125000</v>
      </c>
      <c r="H26" s="10">
        <f>+E26*F26*G26</f>
        <v>11250000</v>
      </c>
      <c r="I26" s="11">
        <f t="shared" ref="I26:I27" si="4">+D26*H26</f>
        <v>938711250000</v>
      </c>
    </row>
    <row r="27" spans="1:14" x14ac:dyDescent="0.2">
      <c r="A27" s="8">
        <v>2</v>
      </c>
      <c r="B27" s="9" t="s">
        <v>34</v>
      </c>
      <c r="C27" s="9" t="s">
        <v>33</v>
      </c>
      <c r="D27" s="16">
        <v>83441</v>
      </c>
      <c r="E27" s="16">
        <v>7</v>
      </c>
      <c r="F27" s="16">
        <v>25</v>
      </c>
      <c r="G27" s="10">
        <v>125000</v>
      </c>
      <c r="H27" s="10">
        <f>+E27*F27*G27</f>
        <v>21875000</v>
      </c>
      <c r="I27" s="11">
        <f t="shared" si="4"/>
        <v>1825271875000</v>
      </c>
      <c r="K27" s="28"/>
    </row>
    <row r="28" spans="1:14" ht="16" x14ac:dyDescent="0.2">
      <c r="A28" s="8">
        <v>3</v>
      </c>
      <c r="B28" s="33" t="s">
        <v>75</v>
      </c>
      <c r="C28" s="31" t="s">
        <v>76</v>
      </c>
      <c r="D28" s="16">
        <v>514</v>
      </c>
      <c r="E28" s="16">
        <v>3</v>
      </c>
      <c r="F28" s="16">
        <v>30</v>
      </c>
      <c r="G28" s="10">
        <v>200000</v>
      </c>
      <c r="H28" s="10">
        <f>+E28*F28*G28</f>
        <v>18000000</v>
      </c>
      <c r="I28" s="11">
        <f>+D28*H28</f>
        <v>9252000000</v>
      </c>
      <c r="K28" s="27"/>
    </row>
    <row r="29" spans="1:14" ht="16" x14ac:dyDescent="0.2">
      <c r="A29" s="8">
        <v>4</v>
      </c>
      <c r="B29" s="9" t="s">
        <v>70</v>
      </c>
      <c r="C29" s="31" t="s">
        <v>84</v>
      </c>
      <c r="D29" s="15">
        <v>60944</v>
      </c>
      <c r="E29" s="16">
        <v>2</v>
      </c>
      <c r="F29" s="16">
        <v>12</v>
      </c>
      <c r="G29" s="10">
        <v>275000</v>
      </c>
      <c r="H29" s="10">
        <f>+E29*F29*G29</f>
        <v>6600000</v>
      </c>
      <c r="I29" s="11">
        <f t="shared" ref="I29:I30" si="5">+D29*H29</f>
        <v>402230400000</v>
      </c>
    </row>
    <row r="30" spans="1:14" ht="16" x14ac:dyDescent="0.2">
      <c r="A30" s="8">
        <v>5</v>
      </c>
      <c r="B30" s="33" t="s">
        <v>78</v>
      </c>
      <c r="C30" s="13" t="s">
        <v>2</v>
      </c>
      <c r="D30" s="15">
        <v>7230</v>
      </c>
      <c r="E30" s="16">
        <v>4</v>
      </c>
      <c r="F30" s="16">
        <v>20</v>
      </c>
      <c r="G30" s="10">
        <v>125000</v>
      </c>
      <c r="H30" s="10">
        <f>+E30*F30*G30</f>
        <v>10000000</v>
      </c>
      <c r="I30" s="11">
        <f t="shared" si="5"/>
        <v>72300000000</v>
      </c>
      <c r="K30" s="27"/>
    </row>
    <row r="31" spans="1:14" x14ac:dyDescent="0.2">
      <c r="A31" s="8"/>
      <c r="B31" s="9"/>
      <c r="C31" s="9"/>
      <c r="D31" s="16"/>
      <c r="E31" s="16"/>
      <c r="F31" s="16"/>
      <c r="G31" s="10"/>
      <c r="H31" s="10"/>
      <c r="I31" s="11"/>
      <c r="K31" s="19"/>
    </row>
    <row r="32" spans="1:14" x14ac:dyDescent="0.2">
      <c r="A32" s="4" t="s">
        <v>35</v>
      </c>
      <c r="B32" s="5" t="s">
        <v>36</v>
      </c>
      <c r="C32" s="5"/>
      <c r="D32" s="4"/>
      <c r="E32" s="4"/>
      <c r="F32" s="4"/>
      <c r="G32" s="4"/>
      <c r="H32" s="4"/>
      <c r="I32" s="7">
        <f>SUM(I33:I39)</f>
        <v>1910012300000</v>
      </c>
      <c r="K32" s="19"/>
    </row>
    <row r="33" spans="1:14" ht="32" x14ac:dyDescent="0.2">
      <c r="A33" s="12">
        <v>1</v>
      </c>
      <c r="B33" s="13" t="s">
        <v>37</v>
      </c>
      <c r="C33" s="13" t="s">
        <v>38</v>
      </c>
      <c r="D33" s="15">
        <v>2000000</v>
      </c>
      <c r="E33" s="15">
        <v>2</v>
      </c>
      <c r="F33" s="15">
        <v>1</v>
      </c>
      <c r="G33" s="15">
        <v>11000</v>
      </c>
      <c r="H33" s="15">
        <f t="shared" ref="H33:H39" si="6">+E33*F33*G33</f>
        <v>22000</v>
      </c>
      <c r="I33" s="23">
        <f t="shared" ref="I33:I38" si="7">+D33*H33</f>
        <v>44000000000</v>
      </c>
      <c r="K33" s="19"/>
    </row>
    <row r="34" spans="1:14" ht="16" x14ac:dyDescent="0.2">
      <c r="A34" s="12">
        <v>2</v>
      </c>
      <c r="B34" s="13" t="s">
        <v>39</v>
      </c>
      <c r="C34" s="13" t="s">
        <v>40</v>
      </c>
      <c r="D34" s="15">
        <v>5000000</v>
      </c>
      <c r="E34" s="15">
        <v>6</v>
      </c>
      <c r="F34" s="15">
        <v>1</v>
      </c>
      <c r="G34" s="15">
        <v>10000</v>
      </c>
      <c r="H34" s="10">
        <f t="shared" si="6"/>
        <v>60000</v>
      </c>
      <c r="I34" s="11">
        <f t="shared" si="7"/>
        <v>300000000000</v>
      </c>
    </row>
    <row r="35" spans="1:14" ht="16" x14ac:dyDescent="0.2">
      <c r="A35" s="12">
        <v>3</v>
      </c>
      <c r="B35" s="13" t="s">
        <v>41</v>
      </c>
      <c r="C35" s="13" t="s">
        <v>42</v>
      </c>
      <c r="D35" s="15">
        <v>5000000</v>
      </c>
      <c r="E35" s="15">
        <v>4</v>
      </c>
      <c r="F35" s="15">
        <v>1</v>
      </c>
      <c r="G35" s="15">
        <v>10000</v>
      </c>
      <c r="H35" s="10">
        <f t="shared" si="6"/>
        <v>40000</v>
      </c>
      <c r="I35" s="11">
        <f t="shared" si="7"/>
        <v>200000000000</v>
      </c>
    </row>
    <row r="36" spans="1:14" ht="32" x14ac:dyDescent="0.2">
      <c r="A36" s="12">
        <v>4</v>
      </c>
      <c r="B36" s="13" t="s">
        <v>43</v>
      </c>
      <c r="C36" s="13" t="s">
        <v>63</v>
      </c>
      <c r="D36" s="15">
        <v>600000</v>
      </c>
      <c r="E36" s="15">
        <v>12</v>
      </c>
      <c r="F36" s="15">
        <v>1</v>
      </c>
      <c r="G36" s="15">
        <v>100000</v>
      </c>
      <c r="H36" s="34">
        <f t="shared" si="6"/>
        <v>1200000</v>
      </c>
      <c r="I36" s="23">
        <f t="shared" si="7"/>
        <v>720000000000</v>
      </c>
    </row>
    <row r="37" spans="1:14" ht="16" x14ac:dyDescent="0.2">
      <c r="A37" s="12">
        <v>5</v>
      </c>
      <c r="B37" s="13" t="s">
        <v>44</v>
      </c>
      <c r="C37" s="13" t="s">
        <v>2</v>
      </c>
      <c r="D37" s="15">
        <v>7230</v>
      </c>
      <c r="E37" s="15">
        <v>12</v>
      </c>
      <c r="F37" s="15">
        <v>1</v>
      </c>
      <c r="G37" s="15">
        <v>1150000</v>
      </c>
      <c r="H37" s="10">
        <f t="shared" si="6"/>
        <v>13800000</v>
      </c>
      <c r="I37" s="11">
        <f t="shared" si="7"/>
        <v>99774000000</v>
      </c>
    </row>
    <row r="38" spans="1:14" ht="16" x14ac:dyDescent="0.2">
      <c r="A38" s="12">
        <v>6</v>
      </c>
      <c r="B38" s="13" t="s">
        <v>45</v>
      </c>
      <c r="C38" s="13" t="s">
        <v>22</v>
      </c>
      <c r="D38" s="15">
        <v>514</v>
      </c>
      <c r="E38" s="15">
        <v>2</v>
      </c>
      <c r="F38" s="15">
        <v>1</v>
      </c>
      <c r="G38" s="15">
        <v>20000000</v>
      </c>
      <c r="H38" s="10">
        <f t="shared" si="6"/>
        <v>40000000</v>
      </c>
      <c r="I38" s="11">
        <f t="shared" si="7"/>
        <v>20560000000</v>
      </c>
    </row>
    <row r="39" spans="1:14" x14ac:dyDescent="0.2">
      <c r="A39" s="12">
        <v>7</v>
      </c>
      <c r="B39" s="9" t="s">
        <v>64</v>
      </c>
      <c r="C39" s="14" t="s">
        <v>61</v>
      </c>
      <c r="D39" s="15">
        <v>83441</v>
      </c>
      <c r="E39" s="18">
        <v>12</v>
      </c>
      <c r="F39" s="18">
        <v>1</v>
      </c>
      <c r="G39" s="18">
        <v>525000</v>
      </c>
      <c r="H39" s="10">
        <f t="shared" si="6"/>
        <v>6300000</v>
      </c>
      <c r="I39" s="11">
        <f>+D39*H39</f>
        <v>525678300000</v>
      </c>
    </row>
    <row r="40" spans="1:14" x14ac:dyDescent="0.2">
      <c r="A40" s="12"/>
      <c r="B40" s="9"/>
      <c r="C40" s="9"/>
      <c r="D40" s="18"/>
      <c r="E40" s="18"/>
      <c r="F40" s="18"/>
      <c r="G40" s="18"/>
      <c r="H40" s="10"/>
      <c r="I40" s="11"/>
    </row>
    <row r="41" spans="1:14" x14ac:dyDescent="0.2">
      <c r="A41" s="4" t="s">
        <v>46</v>
      </c>
      <c r="B41" s="5" t="s">
        <v>47</v>
      </c>
      <c r="C41" s="5"/>
      <c r="D41" s="4"/>
      <c r="E41" s="4"/>
      <c r="F41" s="4"/>
      <c r="G41" s="4"/>
      <c r="H41" s="4"/>
      <c r="I41" s="7">
        <f>SUM(I42:I54)</f>
        <v>1039473570000</v>
      </c>
    </row>
    <row r="42" spans="1:14" ht="32" x14ac:dyDescent="0.2">
      <c r="A42" s="12">
        <v>1</v>
      </c>
      <c r="B42" s="13" t="s">
        <v>66</v>
      </c>
      <c r="C42" s="14" t="s">
        <v>61</v>
      </c>
      <c r="D42" s="15">
        <v>83441</v>
      </c>
      <c r="E42" s="15">
        <v>2</v>
      </c>
      <c r="F42" s="15">
        <v>3</v>
      </c>
      <c r="G42" s="15">
        <v>145000</v>
      </c>
      <c r="H42" s="10">
        <f>+E42*F42*G42</f>
        <v>870000</v>
      </c>
      <c r="I42" s="11">
        <f>+D42*H42</f>
        <v>72593670000</v>
      </c>
    </row>
    <row r="43" spans="1:14" ht="16" x14ac:dyDescent="0.2">
      <c r="A43" s="12">
        <v>2</v>
      </c>
      <c r="B43" s="13" t="s">
        <v>67</v>
      </c>
      <c r="C43" s="14" t="s">
        <v>61</v>
      </c>
      <c r="D43" s="15">
        <v>83441</v>
      </c>
      <c r="E43" s="15">
        <v>12</v>
      </c>
      <c r="F43" s="15">
        <v>1</v>
      </c>
      <c r="G43" s="15">
        <v>200000</v>
      </c>
      <c r="H43" s="10">
        <f>+E43*F43*G43</f>
        <v>2400000</v>
      </c>
      <c r="I43" s="11">
        <f>+D43*H43</f>
        <v>200258400000</v>
      </c>
    </row>
    <row r="44" spans="1:14" ht="16" x14ac:dyDescent="0.2">
      <c r="A44" s="12">
        <v>3</v>
      </c>
      <c r="B44" s="13" t="s">
        <v>68</v>
      </c>
      <c r="C44" s="14" t="s">
        <v>61</v>
      </c>
      <c r="D44" s="15">
        <v>44360</v>
      </c>
      <c r="E44" s="15">
        <v>12</v>
      </c>
      <c r="F44" s="15">
        <v>1</v>
      </c>
      <c r="G44" s="15">
        <v>750000</v>
      </c>
      <c r="H44" s="10">
        <f>+E44*F44*G44</f>
        <v>9000000</v>
      </c>
      <c r="I44" s="11">
        <f>+D44*H44</f>
        <v>399240000000</v>
      </c>
    </row>
    <row r="45" spans="1:14" x14ac:dyDescent="0.2">
      <c r="A45" s="8">
        <v>4</v>
      </c>
      <c r="B45" s="9" t="s">
        <v>48</v>
      </c>
      <c r="C45" s="9" t="s">
        <v>22</v>
      </c>
      <c r="D45" s="10">
        <v>514</v>
      </c>
      <c r="E45" s="10">
        <v>2</v>
      </c>
      <c r="F45" s="10">
        <v>30</v>
      </c>
      <c r="G45" s="10">
        <v>200000</v>
      </c>
      <c r="H45" s="10">
        <f>+E45*F45*G45</f>
        <v>12000000</v>
      </c>
      <c r="I45" s="11">
        <f>+D45*H45</f>
        <v>6168000000</v>
      </c>
      <c r="L45" s="22"/>
      <c r="M45" s="22"/>
      <c r="N45" s="22"/>
    </row>
    <row r="46" spans="1:14" x14ac:dyDescent="0.2">
      <c r="A46" s="8">
        <v>5</v>
      </c>
      <c r="B46" s="9" t="s">
        <v>60</v>
      </c>
      <c r="C46" s="9"/>
      <c r="D46" s="10"/>
      <c r="E46" s="10"/>
      <c r="F46" s="10"/>
      <c r="G46" s="10"/>
      <c r="H46" s="10"/>
      <c r="I46" s="11"/>
      <c r="L46" s="22"/>
      <c r="M46" s="22"/>
      <c r="N46" s="22"/>
    </row>
    <row r="47" spans="1:14" x14ac:dyDescent="0.2">
      <c r="A47" s="8"/>
      <c r="B47" s="33" t="s">
        <v>79</v>
      </c>
      <c r="C47" s="9" t="s">
        <v>22</v>
      </c>
      <c r="D47" s="15">
        <v>514</v>
      </c>
      <c r="E47" s="10">
        <v>2</v>
      </c>
      <c r="F47" s="10">
        <v>500</v>
      </c>
      <c r="G47" s="10">
        <v>55000</v>
      </c>
      <c r="H47" s="10">
        <f t="shared" ref="H47:H54" si="8">+E47*F47*G47</f>
        <v>55000000</v>
      </c>
      <c r="I47" s="11">
        <f t="shared" ref="I47:I54" si="9">+D47*H47</f>
        <v>28270000000</v>
      </c>
      <c r="L47" s="22"/>
      <c r="M47" s="22"/>
      <c r="N47" s="22"/>
    </row>
    <row r="48" spans="1:14" x14ac:dyDescent="0.2">
      <c r="A48" s="8"/>
      <c r="B48" s="33" t="s">
        <v>80</v>
      </c>
      <c r="C48" s="9" t="s">
        <v>22</v>
      </c>
      <c r="D48" s="15">
        <v>514</v>
      </c>
      <c r="E48" s="10">
        <v>2</v>
      </c>
      <c r="F48" s="10">
        <v>100</v>
      </c>
      <c r="G48" s="10">
        <v>220000</v>
      </c>
      <c r="H48" s="10">
        <f t="shared" si="8"/>
        <v>44000000</v>
      </c>
      <c r="I48" s="11">
        <f t="shared" si="9"/>
        <v>22616000000</v>
      </c>
      <c r="L48" s="22"/>
      <c r="M48" s="22"/>
      <c r="N48" s="22"/>
    </row>
    <row r="49" spans="1:14" x14ac:dyDescent="0.2">
      <c r="A49" s="8"/>
      <c r="B49" s="33" t="s">
        <v>81</v>
      </c>
      <c r="C49" s="9" t="s">
        <v>22</v>
      </c>
      <c r="D49" s="15">
        <v>514</v>
      </c>
      <c r="E49" s="10">
        <v>1</v>
      </c>
      <c r="F49" s="10">
        <v>15</v>
      </c>
      <c r="G49" s="10">
        <v>300000</v>
      </c>
      <c r="H49" s="10">
        <f t="shared" si="8"/>
        <v>4500000</v>
      </c>
      <c r="I49" s="11">
        <f t="shared" si="9"/>
        <v>2313000000</v>
      </c>
      <c r="L49" s="22"/>
      <c r="M49" s="22"/>
      <c r="N49" s="22"/>
    </row>
    <row r="50" spans="1:14" x14ac:dyDescent="0.2">
      <c r="A50" s="8"/>
      <c r="B50" s="33" t="s">
        <v>82</v>
      </c>
      <c r="C50" s="9" t="s">
        <v>22</v>
      </c>
      <c r="D50" s="10">
        <v>514</v>
      </c>
      <c r="E50" s="10">
        <v>2</v>
      </c>
      <c r="F50" s="10">
        <v>3500</v>
      </c>
      <c r="G50" s="10">
        <v>2750</v>
      </c>
      <c r="H50" s="10">
        <f t="shared" si="8"/>
        <v>19250000</v>
      </c>
      <c r="I50" s="11">
        <f t="shared" si="9"/>
        <v>9894500000</v>
      </c>
      <c r="L50" s="22"/>
      <c r="M50" s="22"/>
      <c r="N50" s="22"/>
    </row>
    <row r="51" spans="1:14" ht="32" x14ac:dyDescent="0.2">
      <c r="A51" s="8">
        <v>6</v>
      </c>
      <c r="B51" s="24" t="s">
        <v>59</v>
      </c>
      <c r="C51" s="9" t="s">
        <v>22</v>
      </c>
      <c r="D51" s="10">
        <v>514</v>
      </c>
      <c r="E51" s="10">
        <v>6</v>
      </c>
      <c r="F51" s="10">
        <v>1</v>
      </c>
      <c r="G51" s="10">
        <v>20000000</v>
      </c>
      <c r="H51" s="10">
        <f t="shared" si="8"/>
        <v>120000000</v>
      </c>
      <c r="I51" s="11">
        <f t="shared" si="9"/>
        <v>61680000000</v>
      </c>
      <c r="L51" s="22"/>
      <c r="M51" s="22"/>
      <c r="N51" s="22"/>
    </row>
    <row r="52" spans="1:14" x14ac:dyDescent="0.2">
      <c r="A52" s="8">
        <v>7</v>
      </c>
      <c r="B52" s="9" t="s">
        <v>49</v>
      </c>
      <c r="C52" s="9" t="s">
        <v>22</v>
      </c>
      <c r="D52" s="10">
        <v>514</v>
      </c>
      <c r="E52" s="10">
        <v>6</v>
      </c>
      <c r="F52" s="10">
        <v>1</v>
      </c>
      <c r="G52" s="10">
        <v>30000000</v>
      </c>
      <c r="H52" s="10">
        <f t="shared" si="8"/>
        <v>180000000</v>
      </c>
      <c r="I52" s="11">
        <f t="shared" si="9"/>
        <v>92520000000</v>
      </c>
    </row>
    <row r="53" spans="1:14" x14ac:dyDescent="0.2">
      <c r="A53" s="8">
        <v>8</v>
      </c>
      <c r="B53" s="9" t="s">
        <v>62</v>
      </c>
      <c r="C53" s="9" t="s">
        <v>22</v>
      </c>
      <c r="D53" s="10">
        <v>514</v>
      </c>
      <c r="E53" s="10">
        <v>6</v>
      </c>
      <c r="F53" s="10">
        <v>1</v>
      </c>
      <c r="G53" s="10">
        <v>30000000</v>
      </c>
      <c r="H53" s="10">
        <f t="shared" si="8"/>
        <v>180000000</v>
      </c>
      <c r="I53" s="11">
        <f t="shared" si="9"/>
        <v>92520000000</v>
      </c>
      <c r="K53" s="21"/>
    </row>
    <row r="54" spans="1:14" x14ac:dyDescent="0.2">
      <c r="A54" s="8">
        <v>9</v>
      </c>
      <c r="B54" s="33" t="s">
        <v>83</v>
      </c>
      <c r="C54" s="9" t="s">
        <v>22</v>
      </c>
      <c r="D54" s="10">
        <v>514</v>
      </c>
      <c r="E54" s="10">
        <v>2</v>
      </c>
      <c r="F54" s="10">
        <v>1</v>
      </c>
      <c r="G54" s="10">
        <v>50000000</v>
      </c>
      <c r="H54" s="10">
        <f t="shared" si="8"/>
        <v>100000000</v>
      </c>
      <c r="I54" s="11">
        <f t="shared" si="9"/>
        <v>51400000000</v>
      </c>
      <c r="J54" s="10"/>
      <c r="K54" s="11"/>
      <c r="M54" s="21"/>
    </row>
    <row r="55" spans="1:14" x14ac:dyDescent="0.2">
      <c r="A55" s="4" t="s">
        <v>50</v>
      </c>
      <c r="B55" s="5" t="s">
        <v>51</v>
      </c>
      <c r="C55" s="5"/>
      <c r="D55" s="4"/>
      <c r="E55" s="4"/>
      <c r="F55" s="4"/>
      <c r="G55" s="4"/>
      <c r="H55" s="4"/>
      <c r="I55" s="7">
        <f>SUM(I56:I58)</f>
        <v>104646000000</v>
      </c>
    </row>
    <row r="56" spans="1:14" x14ac:dyDescent="0.2">
      <c r="A56" s="8">
        <v>1</v>
      </c>
      <c r="B56" s="9" t="s">
        <v>52</v>
      </c>
      <c r="C56" s="9" t="s">
        <v>22</v>
      </c>
      <c r="D56" s="10">
        <v>514</v>
      </c>
      <c r="E56" s="10">
        <v>12</v>
      </c>
      <c r="F56" s="10">
        <v>5</v>
      </c>
      <c r="G56" s="10">
        <v>1600000</v>
      </c>
      <c r="H56" s="10">
        <f>+E56*F56*G56</f>
        <v>96000000</v>
      </c>
      <c r="I56" s="11">
        <f>+D56*H56</f>
        <v>49344000000</v>
      </c>
    </row>
    <row r="57" spans="1:14" ht="16" x14ac:dyDescent="0.2">
      <c r="A57" s="316">
        <v>2</v>
      </c>
      <c r="B57" s="14" t="s">
        <v>53</v>
      </c>
      <c r="C57" s="13" t="s">
        <v>55</v>
      </c>
      <c r="D57" s="15">
        <v>6717</v>
      </c>
      <c r="E57" s="15">
        <v>12</v>
      </c>
      <c r="F57" s="15">
        <v>1</v>
      </c>
      <c r="G57" s="15">
        <v>500000</v>
      </c>
      <c r="H57" s="15">
        <f>+E57*F57*G57</f>
        <v>6000000</v>
      </c>
      <c r="I57" s="23">
        <f t="shared" ref="I57:I58" si="10">+D57*H57</f>
        <v>40302000000</v>
      </c>
      <c r="K57" s="21"/>
    </row>
    <row r="58" spans="1:14" ht="16" x14ac:dyDescent="0.2">
      <c r="A58" s="316"/>
      <c r="B58" s="14" t="s">
        <v>56</v>
      </c>
      <c r="C58" s="13" t="s">
        <v>57</v>
      </c>
      <c r="D58" s="15">
        <v>250</v>
      </c>
      <c r="E58" s="15">
        <v>12</v>
      </c>
      <c r="F58" s="15">
        <v>1</v>
      </c>
      <c r="G58" s="15">
        <v>5000000</v>
      </c>
      <c r="H58" s="15">
        <f>+E58*F58*G58</f>
        <v>60000000</v>
      </c>
      <c r="I58" s="23">
        <f t="shared" si="10"/>
        <v>15000000000</v>
      </c>
      <c r="K58" s="21"/>
    </row>
    <row r="59" spans="1:14" x14ac:dyDescent="0.2">
      <c r="A59" s="317" t="s">
        <v>54</v>
      </c>
      <c r="B59" s="318"/>
      <c r="C59" s="318"/>
      <c r="D59" s="318"/>
      <c r="E59" s="318"/>
      <c r="F59" s="318"/>
      <c r="G59" s="318"/>
      <c r="H59" s="319"/>
      <c r="I59" s="25">
        <f>+I5+I14+I25+I32+I41+I55</f>
        <v>7357322982000</v>
      </c>
    </row>
    <row r="60" spans="1:14" x14ac:dyDescent="0.2">
      <c r="D60" s="20"/>
      <c r="G60" s="19"/>
    </row>
    <row r="61" spans="1:14" x14ac:dyDescent="0.2">
      <c r="D61" s="19"/>
    </row>
  </sheetData>
  <mergeCells count="4">
    <mergeCell ref="A1:I1"/>
    <mergeCell ref="A2:I2"/>
    <mergeCell ref="A57:A58"/>
    <mergeCell ref="A59:H5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/>
  <dimension ref="A1:Q57"/>
  <sheetViews>
    <sheetView workbookViewId="0">
      <selection activeCell="D11" sqref="D11"/>
    </sheetView>
  </sheetViews>
  <sheetFormatPr baseColWidth="10" defaultColWidth="8.83203125" defaultRowHeight="15" x14ac:dyDescent="0.2"/>
  <cols>
    <col min="1" max="1" width="4.83203125" style="39" customWidth="1"/>
    <col min="2" max="2" width="46.5" style="39" customWidth="1"/>
    <col min="3" max="3" width="23.5" style="39" customWidth="1"/>
    <col min="4" max="4" width="11.5" style="39" bestFit="1" customWidth="1"/>
    <col min="5" max="5" width="10.5" style="39" customWidth="1"/>
    <col min="6" max="6" width="9.1640625" style="39" bestFit="1" customWidth="1"/>
    <col min="7" max="7" width="13.83203125" style="39" bestFit="1" customWidth="1"/>
    <col min="8" max="8" width="13.83203125" style="39" customWidth="1"/>
    <col min="9" max="9" width="15.5" style="39" bestFit="1" customWidth="1"/>
    <col min="10" max="10" width="25" style="39" bestFit="1" customWidth="1"/>
    <col min="11" max="11" width="19" style="48" bestFit="1" customWidth="1"/>
    <col min="12" max="16384" width="8.83203125" style="39"/>
  </cols>
  <sheetData>
    <row r="1" spans="1:11" ht="32" x14ac:dyDescent="0.2">
      <c r="A1" s="38" t="s">
        <v>3</v>
      </c>
      <c r="B1" s="38" t="s">
        <v>4</v>
      </c>
      <c r="C1" s="38" t="s">
        <v>5</v>
      </c>
      <c r="D1" s="38" t="s">
        <v>6</v>
      </c>
      <c r="E1" s="38" t="s">
        <v>7</v>
      </c>
      <c r="F1" s="38" t="s">
        <v>8</v>
      </c>
      <c r="G1" s="38" t="s">
        <v>9</v>
      </c>
      <c r="H1" s="38"/>
      <c r="I1" s="38" t="s">
        <v>10</v>
      </c>
      <c r="J1" s="38" t="s">
        <v>109</v>
      </c>
      <c r="K1" s="38">
        <v>2024</v>
      </c>
    </row>
    <row r="2" spans="1:11" ht="16" x14ac:dyDescent="0.2">
      <c r="A2" s="40" t="s">
        <v>11</v>
      </c>
      <c r="B2" s="41" t="s">
        <v>0</v>
      </c>
      <c r="C2" s="41"/>
      <c r="D2" s="40"/>
      <c r="E2" s="40"/>
      <c r="F2" s="40"/>
      <c r="G2" s="40"/>
      <c r="H2" s="42">
        <v>0.06</v>
      </c>
      <c r="I2" s="40"/>
      <c r="J2" s="43">
        <v>493995135000</v>
      </c>
      <c r="K2" s="43">
        <f>SUM(K3:K9)</f>
        <v>0</v>
      </c>
    </row>
    <row r="3" spans="1:11" ht="16" x14ac:dyDescent="0.2">
      <c r="A3" s="44">
        <v>1</v>
      </c>
      <c r="B3" s="45" t="s">
        <v>12</v>
      </c>
      <c r="C3" s="45" t="s">
        <v>13</v>
      </c>
      <c r="D3" s="46"/>
      <c r="E3" s="47">
        <v>6</v>
      </c>
      <c r="F3" s="47">
        <v>30</v>
      </c>
      <c r="G3" s="46">
        <v>150000</v>
      </c>
      <c r="H3" s="46">
        <f>(G3*$H$2)+G3</f>
        <v>159000</v>
      </c>
      <c r="I3" s="46">
        <v>27000000</v>
      </c>
      <c r="J3" s="46">
        <v>188109000000</v>
      </c>
      <c r="K3" s="48">
        <f>E3*F3*H3*D3</f>
        <v>0</v>
      </c>
    </row>
    <row r="4" spans="1:11" ht="16" x14ac:dyDescent="0.2">
      <c r="A4" s="44">
        <v>2</v>
      </c>
      <c r="B4" s="45" t="s">
        <v>14</v>
      </c>
      <c r="C4" s="45" t="s">
        <v>13</v>
      </c>
      <c r="D4" s="46"/>
      <c r="E4" s="47">
        <v>12</v>
      </c>
      <c r="F4" s="47">
        <v>3</v>
      </c>
      <c r="G4" s="46">
        <v>180000</v>
      </c>
      <c r="H4" s="46">
        <f t="shared" ref="H4:H9" si="0">(G4*$H$2)+G4</f>
        <v>190800</v>
      </c>
      <c r="I4" s="46">
        <v>6480000</v>
      </c>
      <c r="J4" s="46">
        <v>45146160000</v>
      </c>
      <c r="K4" s="48">
        <f t="shared" ref="K4:K56" si="1">E4*F4*H4*D4</f>
        <v>0</v>
      </c>
    </row>
    <row r="5" spans="1:11" ht="16" x14ac:dyDescent="0.2">
      <c r="A5" s="44">
        <v>3</v>
      </c>
      <c r="B5" s="45" t="s">
        <v>15</v>
      </c>
      <c r="C5" s="45" t="s">
        <v>13</v>
      </c>
      <c r="D5" s="46"/>
      <c r="E5" s="47">
        <v>3</v>
      </c>
      <c r="F5" s="47">
        <v>15</v>
      </c>
      <c r="G5" s="46">
        <v>75000</v>
      </c>
      <c r="H5" s="46">
        <f t="shared" si="0"/>
        <v>79500</v>
      </c>
      <c r="I5" s="46">
        <v>3375000</v>
      </c>
      <c r="J5" s="46">
        <v>23513625000</v>
      </c>
      <c r="K5" s="48">
        <f t="shared" si="1"/>
        <v>0</v>
      </c>
    </row>
    <row r="6" spans="1:11" ht="16" x14ac:dyDescent="0.2">
      <c r="A6" s="44">
        <v>4</v>
      </c>
      <c r="B6" s="45" t="s">
        <v>16</v>
      </c>
      <c r="C6" s="45" t="s">
        <v>13</v>
      </c>
      <c r="D6" s="46"/>
      <c r="E6" s="47">
        <v>3</v>
      </c>
      <c r="F6" s="47">
        <v>15</v>
      </c>
      <c r="G6" s="46">
        <v>90000</v>
      </c>
      <c r="H6" s="46">
        <f t="shared" si="0"/>
        <v>95400</v>
      </c>
      <c r="I6" s="46">
        <v>4050000</v>
      </c>
      <c r="J6" s="46">
        <v>28216350000</v>
      </c>
      <c r="K6" s="48">
        <f t="shared" si="1"/>
        <v>0</v>
      </c>
    </row>
    <row r="7" spans="1:11" ht="16" x14ac:dyDescent="0.2">
      <c r="A7" s="44">
        <v>5</v>
      </c>
      <c r="B7" s="45" t="s">
        <v>69</v>
      </c>
      <c r="C7" s="45" t="s">
        <v>13</v>
      </c>
      <c r="D7" s="46"/>
      <c r="E7" s="47">
        <v>4</v>
      </c>
      <c r="F7" s="47">
        <v>15</v>
      </c>
      <c r="G7" s="46">
        <v>50000</v>
      </c>
      <c r="H7" s="46">
        <f t="shared" si="0"/>
        <v>53000</v>
      </c>
      <c r="I7" s="46">
        <v>3000000</v>
      </c>
      <c r="J7" s="46">
        <v>20901000000</v>
      </c>
      <c r="K7" s="48">
        <f t="shared" si="1"/>
        <v>0</v>
      </c>
    </row>
    <row r="8" spans="1:11" ht="16" x14ac:dyDescent="0.2">
      <c r="A8" s="44">
        <v>6</v>
      </c>
      <c r="B8" s="45" t="s">
        <v>17</v>
      </c>
      <c r="C8" s="45" t="s">
        <v>13</v>
      </c>
      <c r="D8" s="46"/>
      <c r="E8" s="47">
        <v>12</v>
      </c>
      <c r="F8" s="47">
        <v>1</v>
      </c>
      <c r="G8" s="46">
        <v>350000</v>
      </c>
      <c r="H8" s="46">
        <f t="shared" si="0"/>
        <v>371000</v>
      </c>
      <c r="I8" s="46">
        <v>4200000</v>
      </c>
      <c r="J8" s="46">
        <v>29261400000</v>
      </c>
      <c r="K8" s="48">
        <f t="shared" si="1"/>
        <v>0</v>
      </c>
    </row>
    <row r="9" spans="1:11" ht="16" x14ac:dyDescent="0.2">
      <c r="A9" s="44">
        <v>7</v>
      </c>
      <c r="B9" s="45" t="s">
        <v>73</v>
      </c>
      <c r="C9" s="45" t="s">
        <v>13</v>
      </c>
      <c r="D9" s="46"/>
      <c r="E9" s="47">
        <v>12</v>
      </c>
      <c r="F9" s="47">
        <v>2</v>
      </c>
      <c r="G9" s="46">
        <v>950000</v>
      </c>
      <c r="H9" s="46">
        <f t="shared" si="0"/>
        <v>1007000</v>
      </c>
      <c r="I9" s="46">
        <v>22800000</v>
      </c>
      <c r="J9" s="46">
        <v>158847600000</v>
      </c>
      <c r="K9" s="48">
        <f t="shared" si="1"/>
        <v>0</v>
      </c>
    </row>
    <row r="10" spans="1:11" ht="16" x14ac:dyDescent="0.2">
      <c r="A10" s="40" t="s">
        <v>18</v>
      </c>
      <c r="B10" s="41" t="s">
        <v>19</v>
      </c>
      <c r="C10" s="41"/>
      <c r="D10" s="49"/>
      <c r="E10" s="49"/>
      <c r="F10" s="49"/>
      <c r="G10" s="49"/>
      <c r="H10" s="49"/>
      <c r="I10" s="49"/>
      <c r="J10" s="43">
        <v>561430452000</v>
      </c>
      <c r="K10" s="43">
        <f>SUM(K11:K19)</f>
        <v>595116279120</v>
      </c>
    </row>
    <row r="11" spans="1:11" ht="16" x14ac:dyDescent="0.2">
      <c r="A11" s="44">
        <v>1</v>
      </c>
      <c r="B11" s="45" t="s">
        <v>20</v>
      </c>
      <c r="C11" s="45" t="s">
        <v>1</v>
      </c>
      <c r="D11" s="46">
        <v>24455</v>
      </c>
      <c r="E11" s="47">
        <v>6</v>
      </c>
      <c r="F11" s="47">
        <v>1</v>
      </c>
      <c r="G11" s="46">
        <v>150000</v>
      </c>
      <c r="H11" s="46">
        <f>(G11*$H$2)+G11</f>
        <v>159000</v>
      </c>
      <c r="I11" s="46">
        <v>900000</v>
      </c>
      <c r="J11" s="46">
        <v>22009500000</v>
      </c>
      <c r="K11" s="48">
        <f t="shared" si="1"/>
        <v>23330070000</v>
      </c>
    </row>
    <row r="12" spans="1:11" ht="16" x14ac:dyDescent="0.2">
      <c r="A12" s="44">
        <v>2</v>
      </c>
      <c r="B12" s="45" t="s">
        <v>21</v>
      </c>
      <c r="C12" s="45" t="s">
        <v>22</v>
      </c>
      <c r="D12" s="47">
        <v>514</v>
      </c>
      <c r="E12" s="47">
        <v>3</v>
      </c>
      <c r="F12" s="47">
        <v>30</v>
      </c>
      <c r="G12" s="46">
        <v>50000</v>
      </c>
      <c r="H12" s="46">
        <f t="shared" ref="H12:H56" si="2">(G12*$H$2)+G12</f>
        <v>53000</v>
      </c>
      <c r="I12" s="46">
        <v>4500000</v>
      </c>
      <c r="J12" s="46">
        <v>2313000000</v>
      </c>
      <c r="K12" s="48">
        <f t="shared" si="1"/>
        <v>2451780000</v>
      </c>
    </row>
    <row r="13" spans="1:11" ht="16" x14ac:dyDescent="0.2">
      <c r="A13" s="44">
        <v>3</v>
      </c>
      <c r="B13" s="45" t="s">
        <v>23</v>
      </c>
      <c r="C13" s="45" t="s">
        <v>1</v>
      </c>
      <c r="D13" s="46">
        <v>12228</v>
      </c>
      <c r="E13" s="47">
        <v>4</v>
      </c>
      <c r="F13" s="47">
        <v>1</v>
      </c>
      <c r="G13" s="46">
        <v>150000</v>
      </c>
      <c r="H13" s="46">
        <f t="shared" si="2"/>
        <v>159000</v>
      </c>
      <c r="I13" s="46">
        <v>600000</v>
      </c>
      <c r="J13" s="46">
        <v>7336800000</v>
      </c>
      <c r="K13" s="48">
        <f t="shared" si="1"/>
        <v>7777008000</v>
      </c>
    </row>
    <row r="14" spans="1:11" ht="16" x14ac:dyDescent="0.2">
      <c r="A14" s="44">
        <v>4</v>
      </c>
      <c r="B14" s="45" t="s">
        <v>24</v>
      </c>
      <c r="C14" s="45" t="s">
        <v>25</v>
      </c>
      <c r="D14" s="46">
        <v>384738</v>
      </c>
      <c r="E14" s="47">
        <v>1</v>
      </c>
      <c r="F14" s="47">
        <v>1</v>
      </c>
      <c r="G14" s="46">
        <v>329000</v>
      </c>
      <c r="H14" s="46">
        <f t="shared" si="2"/>
        <v>348740</v>
      </c>
      <c r="I14" s="46">
        <v>329000</v>
      </c>
      <c r="J14" s="46">
        <v>126578802000</v>
      </c>
      <c r="K14" s="48">
        <f t="shared" si="1"/>
        <v>134173530120</v>
      </c>
    </row>
    <row r="15" spans="1:11" ht="16" x14ac:dyDescent="0.2">
      <c r="A15" s="44">
        <v>5</v>
      </c>
      <c r="B15" s="45" t="s">
        <v>26</v>
      </c>
      <c r="C15" s="45" t="s">
        <v>25</v>
      </c>
      <c r="D15" s="46">
        <v>618368</v>
      </c>
      <c r="E15" s="47">
        <v>1</v>
      </c>
      <c r="F15" s="47">
        <v>1</v>
      </c>
      <c r="G15" s="46">
        <v>314000</v>
      </c>
      <c r="H15" s="46">
        <f t="shared" si="2"/>
        <v>332840</v>
      </c>
      <c r="I15" s="46">
        <v>314000</v>
      </c>
      <c r="J15" s="46">
        <v>194167552000</v>
      </c>
      <c r="K15" s="48">
        <f t="shared" si="1"/>
        <v>205817605120</v>
      </c>
    </row>
    <row r="16" spans="1:11" ht="16" x14ac:dyDescent="0.2">
      <c r="A16" s="44">
        <v>6</v>
      </c>
      <c r="B16" s="45" t="s">
        <v>27</v>
      </c>
      <c r="C16" s="45" t="s">
        <v>25</v>
      </c>
      <c r="D16" s="46">
        <v>63042</v>
      </c>
      <c r="E16" s="47">
        <v>1</v>
      </c>
      <c r="F16" s="47">
        <v>1</v>
      </c>
      <c r="G16" s="46">
        <v>2634000</v>
      </c>
      <c r="H16" s="46">
        <f t="shared" si="2"/>
        <v>2792040</v>
      </c>
      <c r="I16" s="46">
        <v>2634000</v>
      </c>
      <c r="J16" s="46">
        <v>166052628000</v>
      </c>
      <c r="K16" s="48">
        <f t="shared" si="1"/>
        <v>176015785680</v>
      </c>
    </row>
    <row r="17" spans="1:11" ht="16" x14ac:dyDescent="0.2">
      <c r="A17" s="44">
        <v>7</v>
      </c>
      <c r="B17" s="45" t="s">
        <v>28</v>
      </c>
      <c r="C17" s="45" t="s">
        <v>25</v>
      </c>
      <c r="D17" s="46">
        <v>1578</v>
      </c>
      <c r="E17" s="47">
        <v>1</v>
      </c>
      <c r="F17" s="47">
        <v>1</v>
      </c>
      <c r="G17" s="46">
        <v>1023000</v>
      </c>
      <c r="H17" s="46">
        <f t="shared" si="2"/>
        <v>1084380</v>
      </c>
      <c r="I17" s="46">
        <v>1023000</v>
      </c>
      <c r="J17" s="46">
        <v>1614294000</v>
      </c>
      <c r="K17" s="48">
        <f t="shared" si="1"/>
        <v>1711151640</v>
      </c>
    </row>
    <row r="18" spans="1:11" ht="16" x14ac:dyDescent="0.2">
      <c r="A18" s="44">
        <v>8</v>
      </c>
      <c r="B18" s="45" t="s">
        <v>29</v>
      </c>
      <c r="C18" s="45" t="s">
        <v>25</v>
      </c>
      <c r="D18" s="46">
        <v>23948</v>
      </c>
      <c r="E18" s="47">
        <v>1</v>
      </c>
      <c r="F18" s="47">
        <v>1</v>
      </c>
      <c r="G18" s="46">
        <v>346000</v>
      </c>
      <c r="H18" s="46">
        <f>(G18*$H$2)+G18</f>
        <v>366760</v>
      </c>
      <c r="I18" s="46">
        <v>346000</v>
      </c>
      <c r="J18" s="46">
        <v>8286008000</v>
      </c>
      <c r="K18" s="48">
        <f t="shared" si="1"/>
        <v>8783168480</v>
      </c>
    </row>
    <row r="19" spans="1:11" ht="16" x14ac:dyDescent="0.2">
      <c r="A19" s="44">
        <v>9</v>
      </c>
      <c r="B19" s="45" t="s">
        <v>74</v>
      </c>
      <c r="C19" s="45" t="s">
        <v>1</v>
      </c>
      <c r="D19" s="46">
        <v>18013</v>
      </c>
      <c r="E19" s="47">
        <v>12</v>
      </c>
      <c r="F19" s="47">
        <v>1</v>
      </c>
      <c r="G19" s="46">
        <v>153000</v>
      </c>
      <c r="H19" s="46">
        <f t="shared" si="2"/>
        <v>162180</v>
      </c>
      <c r="I19" s="46">
        <v>1836000</v>
      </c>
      <c r="J19" s="46">
        <v>33071868000</v>
      </c>
      <c r="K19" s="48">
        <f t="shared" si="1"/>
        <v>35056180080</v>
      </c>
    </row>
    <row r="20" spans="1:11" ht="16" x14ac:dyDescent="0.2">
      <c r="A20" s="40" t="s">
        <v>30</v>
      </c>
      <c r="B20" s="41" t="s">
        <v>31</v>
      </c>
      <c r="C20" s="41"/>
      <c r="D20" s="49"/>
      <c r="E20" s="49"/>
      <c r="F20" s="49"/>
      <c r="G20" s="49"/>
      <c r="H20" s="49"/>
      <c r="I20" s="49"/>
      <c r="J20" s="43">
        <v>3247765525000</v>
      </c>
      <c r="K20" s="43">
        <f>SUM(K21:K25)</f>
        <v>3442631456500</v>
      </c>
    </row>
    <row r="21" spans="1:11" ht="16" x14ac:dyDescent="0.2">
      <c r="A21" s="44">
        <v>1</v>
      </c>
      <c r="B21" s="45" t="s">
        <v>32</v>
      </c>
      <c r="C21" s="45" t="s">
        <v>33</v>
      </c>
      <c r="D21" s="46">
        <v>83441</v>
      </c>
      <c r="E21" s="47">
        <v>6</v>
      </c>
      <c r="F21" s="47">
        <v>15</v>
      </c>
      <c r="G21" s="46">
        <v>125000</v>
      </c>
      <c r="H21" s="46">
        <f t="shared" si="2"/>
        <v>132500</v>
      </c>
      <c r="I21" s="46">
        <v>11250000</v>
      </c>
      <c r="J21" s="46">
        <v>938711250000</v>
      </c>
      <c r="K21" s="48">
        <f t="shared" si="1"/>
        <v>995033925000</v>
      </c>
    </row>
    <row r="22" spans="1:11" ht="16" x14ac:dyDescent="0.2">
      <c r="A22" s="44">
        <v>2</v>
      </c>
      <c r="B22" s="45" t="s">
        <v>34</v>
      </c>
      <c r="C22" s="45" t="s">
        <v>33</v>
      </c>
      <c r="D22" s="46">
        <v>83441</v>
      </c>
      <c r="E22" s="47">
        <v>7</v>
      </c>
      <c r="F22" s="47">
        <v>25</v>
      </c>
      <c r="G22" s="46">
        <v>125000</v>
      </c>
      <c r="H22" s="46">
        <f t="shared" si="2"/>
        <v>132500</v>
      </c>
      <c r="I22" s="46">
        <v>21875000</v>
      </c>
      <c r="J22" s="46">
        <v>1825271875000</v>
      </c>
      <c r="K22" s="48">
        <f t="shared" si="1"/>
        <v>1934788187500</v>
      </c>
    </row>
    <row r="23" spans="1:11" ht="16" x14ac:dyDescent="0.2">
      <c r="A23" s="44">
        <v>3</v>
      </c>
      <c r="B23" s="45" t="s">
        <v>75</v>
      </c>
      <c r="C23" s="45" t="s">
        <v>76</v>
      </c>
      <c r="D23" s="47">
        <v>514</v>
      </c>
      <c r="E23" s="47">
        <v>3</v>
      </c>
      <c r="F23" s="47">
        <v>30</v>
      </c>
      <c r="G23" s="46">
        <v>200000</v>
      </c>
      <c r="H23" s="46">
        <f t="shared" si="2"/>
        <v>212000</v>
      </c>
      <c r="I23" s="46">
        <v>18000000</v>
      </c>
      <c r="J23" s="46">
        <v>9252000000</v>
      </c>
      <c r="K23" s="48">
        <f t="shared" si="1"/>
        <v>9807120000</v>
      </c>
    </row>
    <row r="24" spans="1:11" ht="16" x14ac:dyDescent="0.2">
      <c r="A24" s="44">
        <v>4</v>
      </c>
      <c r="B24" s="45" t="s">
        <v>70</v>
      </c>
      <c r="C24" s="45" t="s">
        <v>84</v>
      </c>
      <c r="D24" s="46">
        <v>60944</v>
      </c>
      <c r="E24" s="47">
        <v>2</v>
      </c>
      <c r="F24" s="47">
        <v>12</v>
      </c>
      <c r="G24" s="46">
        <v>275000</v>
      </c>
      <c r="H24" s="46">
        <f t="shared" si="2"/>
        <v>291500</v>
      </c>
      <c r="I24" s="46">
        <v>6600000</v>
      </c>
      <c r="J24" s="46">
        <v>402230400000</v>
      </c>
      <c r="K24" s="48">
        <f t="shared" si="1"/>
        <v>426364224000</v>
      </c>
    </row>
    <row r="25" spans="1:11" ht="32" x14ac:dyDescent="0.2">
      <c r="A25" s="44">
        <v>5</v>
      </c>
      <c r="B25" s="45" t="s">
        <v>78</v>
      </c>
      <c r="C25" s="45" t="s">
        <v>2</v>
      </c>
      <c r="D25" s="46">
        <v>7230</v>
      </c>
      <c r="E25" s="47">
        <v>4</v>
      </c>
      <c r="F25" s="47">
        <v>20</v>
      </c>
      <c r="G25" s="46">
        <v>125000</v>
      </c>
      <c r="H25" s="46">
        <f t="shared" si="2"/>
        <v>132500</v>
      </c>
      <c r="I25" s="46">
        <v>10000000</v>
      </c>
      <c r="J25" s="46">
        <v>72300000000</v>
      </c>
      <c r="K25" s="48">
        <f t="shared" si="1"/>
        <v>76638000000</v>
      </c>
    </row>
    <row r="26" spans="1:11" ht="16" x14ac:dyDescent="0.2">
      <c r="A26" s="40" t="s">
        <v>35</v>
      </c>
      <c r="B26" s="41" t="s">
        <v>36</v>
      </c>
      <c r="C26" s="41"/>
      <c r="D26" s="49"/>
      <c r="E26" s="49"/>
      <c r="F26" s="49"/>
      <c r="G26" s="49"/>
      <c r="H26" s="49"/>
      <c r="I26" s="49"/>
      <c r="J26" s="43">
        <f>SUM(J27:J38)</f>
        <v>2650691260000</v>
      </c>
      <c r="K26" s="43">
        <f>SUM(K27:K38)</f>
        <v>2809732735600</v>
      </c>
    </row>
    <row r="27" spans="1:11" ht="16" x14ac:dyDescent="0.2">
      <c r="A27" s="338">
        <v>1</v>
      </c>
      <c r="B27" s="340" t="s">
        <v>37</v>
      </c>
      <c r="C27" s="50" t="s">
        <v>110</v>
      </c>
      <c r="D27" s="336">
        <v>2000000</v>
      </c>
      <c r="E27" s="342">
        <v>2</v>
      </c>
      <c r="F27" s="342">
        <v>1</v>
      </c>
      <c r="G27" s="336">
        <v>11000</v>
      </c>
      <c r="H27" s="336">
        <f t="shared" si="2"/>
        <v>11660</v>
      </c>
      <c r="I27" s="336">
        <v>22000</v>
      </c>
      <c r="J27" s="336">
        <v>44000000000</v>
      </c>
      <c r="K27" s="48">
        <f t="shared" si="1"/>
        <v>46640000000</v>
      </c>
    </row>
    <row r="28" spans="1:11" ht="16" x14ac:dyDescent="0.2">
      <c r="A28" s="339"/>
      <c r="B28" s="341"/>
      <c r="C28" s="51" t="s">
        <v>111</v>
      </c>
      <c r="D28" s="337"/>
      <c r="E28" s="343"/>
      <c r="F28" s="343"/>
      <c r="G28" s="337"/>
      <c r="H28" s="337"/>
      <c r="I28" s="337"/>
      <c r="J28" s="337"/>
    </row>
    <row r="29" spans="1:11" ht="16" x14ac:dyDescent="0.2">
      <c r="A29" s="44">
        <v>2</v>
      </c>
      <c r="B29" s="45" t="s">
        <v>39</v>
      </c>
      <c r="C29" s="45" t="s">
        <v>40</v>
      </c>
      <c r="D29" s="46">
        <v>5000000</v>
      </c>
      <c r="E29" s="47">
        <v>6</v>
      </c>
      <c r="F29" s="47">
        <v>1</v>
      </c>
      <c r="G29" s="46">
        <v>10000</v>
      </c>
      <c r="H29" s="46">
        <f t="shared" si="2"/>
        <v>10600</v>
      </c>
      <c r="I29" s="46">
        <v>60000</v>
      </c>
      <c r="J29" s="46">
        <v>300000000000</v>
      </c>
      <c r="K29" s="48">
        <f t="shared" si="1"/>
        <v>318000000000</v>
      </c>
    </row>
    <row r="30" spans="1:11" ht="16" x14ac:dyDescent="0.2">
      <c r="A30" s="44">
        <v>3</v>
      </c>
      <c r="B30" s="45" t="s">
        <v>41</v>
      </c>
      <c r="C30" s="45" t="s">
        <v>42</v>
      </c>
      <c r="D30" s="46">
        <v>5000000</v>
      </c>
      <c r="E30" s="47">
        <v>4</v>
      </c>
      <c r="F30" s="47">
        <v>1</v>
      </c>
      <c r="G30" s="46">
        <v>10000</v>
      </c>
      <c r="H30" s="46">
        <f t="shared" si="2"/>
        <v>10600</v>
      </c>
      <c r="I30" s="46">
        <v>40000</v>
      </c>
      <c r="J30" s="46">
        <v>200000000000</v>
      </c>
      <c r="K30" s="48">
        <f t="shared" si="1"/>
        <v>212000000000</v>
      </c>
    </row>
    <row r="31" spans="1:11" ht="16" x14ac:dyDescent="0.2">
      <c r="A31" s="338">
        <v>4</v>
      </c>
      <c r="B31" s="50" t="s">
        <v>112</v>
      </c>
      <c r="C31" s="340" t="s">
        <v>63</v>
      </c>
      <c r="D31" s="336">
        <v>600000</v>
      </c>
      <c r="E31" s="342">
        <v>12</v>
      </c>
      <c r="F31" s="342">
        <v>1</v>
      </c>
      <c r="G31" s="336">
        <v>100000</v>
      </c>
      <c r="H31" s="336">
        <f t="shared" si="2"/>
        <v>106000</v>
      </c>
      <c r="I31" s="336">
        <v>1200000</v>
      </c>
      <c r="J31" s="336">
        <v>720000000000</v>
      </c>
      <c r="K31" s="48">
        <f t="shared" si="1"/>
        <v>763200000000</v>
      </c>
    </row>
    <row r="32" spans="1:11" ht="16" x14ac:dyDescent="0.2">
      <c r="A32" s="339"/>
      <c r="B32" s="51" t="s">
        <v>113</v>
      </c>
      <c r="C32" s="341"/>
      <c r="D32" s="337"/>
      <c r="E32" s="343"/>
      <c r="F32" s="343"/>
      <c r="G32" s="337"/>
      <c r="H32" s="337"/>
      <c r="I32" s="337"/>
      <c r="J32" s="337"/>
    </row>
    <row r="33" spans="1:17" ht="16" x14ac:dyDescent="0.2">
      <c r="A33" s="44">
        <v>5</v>
      </c>
      <c r="B33" s="45" t="s">
        <v>44</v>
      </c>
      <c r="C33" s="45" t="s">
        <v>2</v>
      </c>
      <c r="D33" s="46">
        <v>7230</v>
      </c>
      <c r="E33" s="47">
        <v>12</v>
      </c>
      <c r="F33" s="47">
        <v>1</v>
      </c>
      <c r="G33" s="46">
        <v>1150000</v>
      </c>
      <c r="H33" s="46">
        <f t="shared" si="2"/>
        <v>1219000</v>
      </c>
      <c r="I33" s="46">
        <v>13800000</v>
      </c>
      <c r="J33" s="46">
        <v>99774000000</v>
      </c>
      <c r="K33" s="48">
        <f t="shared" si="1"/>
        <v>105760440000</v>
      </c>
    </row>
    <row r="34" spans="1:17" ht="16" x14ac:dyDescent="0.2">
      <c r="A34" s="44">
        <v>6</v>
      </c>
      <c r="B34" s="45" t="s">
        <v>45</v>
      </c>
      <c r="C34" s="45" t="s">
        <v>22</v>
      </c>
      <c r="D34" s="47">
        <v>514</v>
      </c>
      <c r="E34" s="47">
        <v>2</v>
      </c>
      <c r="F34" s="47">
        <v>1</v>
      </c>
      <c r="G34" s="46">
        <v>21300000</v>
      </c>
      <c r="H34" s="46">
        <f t="shared" si="2"/>
        <v>22578000</v>
      </c>
      <c r="I34" s="46">
        <v>42600000</v>
      </c>
      <c r="J34" s="46">
        <v>21896400000</v>
      </c>
      <c r="K34" s="48">
        <f t="shared" si="1"/>
        <v>23210184000</v>
      </c>
    </row>
    <row r="35" spans="1:17" ht="16" x14ac:dyDescent="0.2">
      <c r="A35" s="44">
        <v>7</v>
      </c>
      <c r="B35" s="45" t="s">
        <v>64</v>
      </c>
      <c r="C35" s="45" t="s">
        <v>61</v>
      </c>
      <c r="D35" s="46">
        <v>83441</v>
      </c>
      <c r="E35" s="47">
        <v>12</v>
      </c>
      <c r="F35" s="47">
        <v>1</v>
      </c>
      <c r="G35" s="46">
        <v>525000</v>
      </c>
      <c r="H35" s="46">
        <f t="shared" si="2"/>
        <v>556500</v>
      </c>
      <c r="I35" s="46">
        <v>6300000</v>
      </c>
      <c r="J35" s="46">
        <v>525678300000</v>
      </c>
      <c r="K35" s="48">
        <f t="shared" si="1"/>
        <v>557218998000</v>
      </c>
    </row>
    <row r="36" spans="1:17" ht="32" x14ac:dyDescent="0.2">
      <c r="A36" s="44">
        <v>8</v>
      </c>
      <c r="B36" s="45" t="s">
        <v>114</v>
      </c>
      <c r="C36" s="45" t="s">
        <v>115</v>
      </c>
      <c r="D36" s="46">
        <v>3103688</v>
      </c>
      <c r="E36" s="47">
        <v>1</v>
      </c>
      <c r="F36" s="47">
        <v>12</v>
      </c>
      <c r="G36" s="46">
        <v>10000</v>
      </c>
      <c r="H36" s="46">
        <f t="shared" si="2"/>
        <v>10600</v>
      </c>
      <c r="I36" s="46">
        <v>120000</v>
      </c>
      <c r="J36" s="46">
        <v>372442560000</v>
      </c>
      <c r="K36" s="48">
        <f t="shared" si="1"/>
        <v>394789113600</v>
      </c>
    </row>
    <row r="37" spans="1:17" ht="16" x14ac:dyDescent="0.2">
      <c r="A37" s="44">
        <v>9</v>
      </c>
      <c r="B37" s="45" t="s">
        <v>116</v>
      </c>
      <c r="C37" s="45" t="s">
        <v>2</v>
      </c>
      <c r="D37" s="46">
        <v>7230</v>
      </c>
      <c r="E37" s="47">
        <v>12</v>
      </c>
      <c r="F37" s="47">
        <v>50</v>
      </c>
      <c r="G37" s="46">
        <v>50000</v>
      </c>
      <c r="H37" s="46">
        <f t="shared" si="2"/>
        <v>53000</v>
      </c>
      <c r="I37" s="46">
        <v>30000000</v>
      </c>
      <c r="J37" s="46">
        <v>216900000000</v>
      </c>
      <c r="K37" s="48">
        <f t="shared" si="1"/>
        <v>229914000000</v>
      </c>
    </row>
    <row r="38" spans="1:17" customFormat="1" ht="16" x14ac:dyDescent="0.2">
      <c r="A38" s="52">
        <v>10</v>
      </c>
      <c r="B38" s="53" t="s">
        <v>117</v>
      </c>
      <c r="C38" s="54" t="s">
        <v>63</v>
      </c>
      <c r="D38" s="55">
        <v>600000</v>
      </c>
      <c r="E38" s="56">
        <v>1</v>
      </c>
      <c r="F38" s="56">
        <v>1</v>
      </c>
      <c r="G38" s="56">
        <v>250000</v>
      </c>
      <c r="H38" s="46">
        <f t="shared" si="2"/>
        <v>265000</v>
      </c>
      <c r="I38" s="56">
        <v>250000</v>
      </c>
      <c r="J38" s="46">
        <f>D38*E38*F38*G38</f>
        <v>150000000000</v>
      </c>
      <c r="K38" s="48">
        <f>E38*F38*H38*D38</f>
        <v>159000000000</v>
      </c>
      <c r="L38" s="56"/>
      <c r="M38" s="56"/>
      <c r="N38" s="56"/>
      <c r="O38" s="56"/>
      <c r="P38" s="55">
        <f t="shared" ref="P38" si="3">+E38*F38*G38</f>
        <v>250000</v>
      </c>
      <c r="Q38" s="57">
        <f>+D38*P38</f>
        <v>150000000000</v>
      </c>
    </row>
    <row r="39" spans="1:17" ht="32" x14ac:dyDescent="0.2">
      <c r="A39" s="40" t="s">
        <v>46</v>
      </c>
      <c r="B39" s="41" t="s">
        <v>47</v>
      </c>
      <c r="C39" s="41"/>
      <c r="D39" s="49"/>
      <c r="E39" s="49"/>
      <c r="F39" s="49"/>
      <c r="G39" s="49"/>
      <c r="H39" s="49"/>
      <c r="I39" s="49"/>
      <c r="J39" s="43">
        <v>1039473570000</v>
      </c>
      <c r="K39" s="43">
        <f>SUM(K40:K52)</f>
        <v>1101841984200</v>
      </c>
    </row>
    <row r="40" spans="1:17" ht="16" x14ac:dyDescent="0.2">
      <c r="A40" s="44">
        <v>1</v>
      </c>
      <c r="B40" s="45" t="s">
        <v>66</v>
      </c>
      <c r="C40" s="45" t="s">
        <v>61</v>
      </c>
      <c r="D40" s="46">
        <v>83441</v>
      </c>
      <c r="E40" s="47">
        <v>2</v>
      </c>
      <c r="F40" s="47">
        <v>3</v>
      </c>
      <c r="G40" s="46">
        <v>145000</v>
      </c>
      <c r="H40" s="46">
        <f t="shared" si="2"/>
        <v>153700</v>
      </c>
      <c r="I40" s="46">
        <v>870000</v>
      </c>
      <c r="J40" s="46">
        <v>72593670000</v>
      </c>
      <c r="K40" s="48">
        <f t="shared" si="1"/>
        <v>76949290200</v>
      </c>
    </row>
    <row r="41" spans="1:17" ht="16" x14ac:dyDescent="0.2">
      <c r="A41" s="44">
        <v>2</v>
      </c>
      <c r="B41" s="45" t="s">
        <v>67</v>
      </c>
      <c r="C41" s="45" t="s">
        <v>61</v>
      </c>
      <c r="D41" s="46">
        <v>83441</v>
      </c>
      <c r="E41" s="47">
        <v>12</v>
      </c>
      <c r="F41" s="47">
        <v>1</v>
      </c>
      <c r="G41" s="46">
        <v>200000</v>
      </c>
      <c r="H41" s="46">
        <f t="shared" si="2"/>
        <v>212000</v>
      </c>
      <c r="I41" s="46">
        <v>2400000</v>
      </c>
      <c r="J41" s="46">
        <v>200258400000</v>
      </c>
      <c r="K41" s="48">
        <f t="shared" si="1"/>
        <v>212273904000</v>
      </c>
    </row>
    <row r="42" spans="1:17" ht="16" x14ac:dyDescent="0.2">
      <c r="A42" s="44">
        <v>3</v>
      </c>
      <c r="B42" s="45" t="s">
        <v>68</v>
      </c>
      <c r="C42" s="45" t="s">
        <v>61</v>
      </c>
      <c r="D42" s="46">
        <v>44360</v>
      </c>
      <c r="E42" s="47">
        <v>12</v>
      </c>
      <c r="F42" s="47">
        <v>1</v>
      </c>
      <c r="G42" s="46">
        <v>750000</v>
      </c>
      <c r="H42" s="46">
        <f t="shared" si="2"/>
        <v>795000</v>
      </c>
      <c r="I42" s="46">
        <v>9000000</v>
      </c>
      <c r="J42" s="46">
        <v>399240000000</v>
      </c>
      <c r="K42" s="48">
        <f t="shared" si="1"/>
        <v>423194400000</v>
      </c>
    </row>
    <row r="43" spans="1:17" ht="16" x14ac:dyDescent="0.2">
      <c r="A43" s="44">
        <v>4</v>
      </c>
      <c r="B43" s="45" t="s">
        <v>48</v>
      </c>
      <c r="C43" s="45" t="s">
        <v>22</v>
      </c>
      <c r="D43" s="47">
        <v>514</v>
      </c>
      <c r="E43" s="47">
        <v>2</v>
      </c>
      <c r="F43" s="47">
        <v>30</v>
      </c>
      <c r="G43" s="46">
        <v>200000</v>
      </c>
      <c r="H43" s="46">
        <f t="shared" si="2"/>
        <v>212000</v>
      </c>
      <c r="I43" s="46">
        <v>12000000</v>
      </c>
      <c r="J43" s="46">
        <v>6168000000</v>
      </c>
      <c r="K43" s="48">
        <f t="shared" si="1"/>
        <v>6538080000</v>
      </c>
    </row>
    <row r="44" spans="1:17" ht="16" x14ac:dyDescent="0.2">
      <c r="A44" s="44">
        <v>5</v>
      </c>
      <c r="B44" s="45" t="s">
        <v>60</v>
      </c>
      <c r="C44" s="45"/>
      <c r="D44" s="47"/>
      <c r="E44" s="47"/>
      <c r="F44" s="47"/>
      <c r="G44" s="47"/>
      <c r="H44" s="46"/>
      <c r="I44" s="47"/>
      <c r="J44" s="47"/>
      <c r="K44" s="48">
        <f t="shared" si="1"/>
        <v>0</v>
      </c>
    </row>
    <row r="45" spans="1:17" ht="16" x14ac:dyDescent="0.2">
      <c r="A45" s="44"/>
      <c r="B45" s="45" t="s">
        <v>79</v>
      </c>
      <c r="C45" s="45" t="s">
        <v>22</v>
      </c>
      <c r="D45" s="47">
        <v>514</v>
      </c>
      <c r="E45" s="47">
        <v>2</v>
      </c>
      <c r="F45" s="47">
        <v>500</v>
      </c>
      <c r="G45" s="46">
        <v>55000</v>
      </c>
      <c r="H45" s="46">
        <f t="shared" si="2"/>
        <v>58300</v>
      </c>
      <c r="I45" s="46">
        <v>55000000</v>
      </c>
      <c r="J45" s="46">
        <v>28270000000</v>
      </c>
      <c r="K45" s="48">
        <f t="shared" si="1"/>
        <v>29966200000</v>
      </c>
    </row>
    <row r="46" spans="1:17" ht="16" x14ac:dyDescent="0.2">
      <c r="A46" s="44"/>
      <c r="B46" s="45" t="s">
        <v>80</v>
      </c>
      <c r="C46" s="45" t="s">
        <v>22</v>
      </c>
      <c r="D46" s="47">
        <v>514</v>
      </c>
      <c r="E46" s="47">
        <v>2</v>
      </c>
      <c r="F46" s="47">
        <v>100</v>
      </c>
      <c r="G46" s="46">
        <v>220000</v>
      </c>
      <c r="H46" s="46">
        <f t="shared" si="2"/>
        <v>233200</v>
      </c>
      <c r="I46" s="46">
        <v>44000000</v>
      </c>
      <c r="J46" s="46">
        <v>22616000000</v>
      </c>
      <c r="K46" s="48">
        <f t="shared" si="1"/>
        <v>23972960000</v>
      </c>
    </row>
    <row r="47" spans="1:17" ht="16" x14ac:dyDescent="0.2">
      <c r="A47" s="44"/>
      <c r="B47" s="45" t="s">
        <v>81</v>
      </c>
      <c r="C47" s="45" t="s">
        <v>22</v>
      </c>
      <c r="D47" s="47">
        <v>514</v>
      </c>
      <c r="E47" s="47">
        <v>1</v>
      </c>
      <c r="F47" s="47">
        <v>15</v>
      </c>
      <c r="G47" s="46">
        <v>300000</v>
      </c>
      <c r="H47" s="46">
        <f t="shared" si="2"/>
        <v>318000</v>
      </c>
      <c r="I47" s="46">
        <v>4500000</v>
      </c>
      <c r="J47" s="46">
        <v>2313000000</v>
      </c>
      <c r="K47" s="48">
        <f t="shared" si="1"/>
        <v>2451780000</v>
      </c>
    </row>
    <row r="48" spans="1:17" ht="16" x14ac:dyDescent="0.2">
      <c r="A48" s="44"/>
      <c r="B48" s="45" t="s">
        <v>82</v>
      </c>
      <c r="C48" s="45" t="s">
        <v>22</v>
      </c>
      <c r="D48" s="47">
        <v>514</v>
      </c>
      <c r="E48" s="47">
        <v>2</v>
      </c>
      <c r="F48" s="46">
        <v>3500</v>
      </c>
      <c r="G48" s="46">
        <v>2750</v>
      </c>
      <c r="H48" s="46">
        <f t="shared" si="2"/>
        <v>2915</v>
      </c>
      <c r="I48" s="46">
        <v>19250000</v>
      </c>
      <c r="J48" s="46">
        <v>9894500000</v>
      </c>
      <c r="K48" s="48">
        <f t="shared" si="1"/>
        <v>10488170000</v>
      </c>
    </row>
    <row r="49" spans="1:11" ht="32" x14ac:dyDescent="0.2">
      <c r="A49" s="44">
        <v>6</v>
      </c>
      <c r="B49" s="45" t="s">
        <v>59</v>
      </c>
      <c r="C49" s="45" t="s">
        <v>22</v>
      </c>
      <c r="D49" s="47">
        <v>514</v>
      </c>
      <c r="E49" s="47">
        <v>6</v>
      </c>
      <c r="F49" s="47">
        <v>1</v>
      </c>
      <c r="G49" s="46">
        <v>20000000</v>
      </c>
      <c r="H49" s="46">
        <f t="shared" si="2"/>
        <v>21200000</v>
      </c>
      <c r="I49" s="46">
        <v>120000000</v>
      </c>
      <c r="J49" s="46">
        <v>61680000000</v>
      </c>
      <c r="K49" s="48">
        <f t="shared" si="1"/>
        <v>65380800000</v>
      </c>
    </row>
    <row r="50" spans="1:11" ht="16" x14ac:dyDescent="0.2">
      <c r="A50" s="44">
        <v>7</v>
      </c>
      <c r="B50" s="45" t="s">
        <v>49</v>
      </c>
      <c r="C50" s="45" t="s">
        <v>22</v>
      </c>
      <c r="D50" s="47">
        <v>514</v>
      </c>
      <c r="E50" s="47">
        <v>6</v>
      </c>
      <c r="F50" s="47">
        <v>1</v>
      </c>
      <c r="G50" s="46">
        <v>30000000</v>
      </c>
      <c r="H50" s="46">
        <f t="shared" si="2"/>
        <v>31800000</v>
      </c>
      <c r="I50" s="46">
        <v>180000000</v>
      </c>
      <c r="J50" s="46">
        <v>92520000000</v>
      </c>
      <c r="K50" s="48">
        <f t="shared" si="1"/>
        <v>98071200000</v>
      </c>
    </row>
    <row r="51" spans="1:11" ht="16" x14ac:dyDescent="0.2">
      <c r="A51" s="44">
        <v>8</v>
      </c>
      <c r="B51" s="45" t="s">
        <v>62</v>
      </c>
      <c r="C51" s="45" t="s">
        <v>22</v>
      </c>
      <c r="D51" s="47">
        <v>514</v>
      </c>
      <c r="E51" s="47">
        <v>6</v>
      </c>
      <c r="F51" s="47">
        <v>1</v>
      </c>
      <c r="G51" s="46">
        <v>30000000</v>
      </c>
      <c r="H51" s="46">
        <f t="shared" si="2"/>
        <v>31800000</v>
      </c>
      <c r="I51" s="46">
        <v>180000000</v>
      </c>
      <c r="J51" s="46">
        <v>92520000000</v>
      </c>
      <c r="K51" s="48">
        <f t="shared" si="1"/>
        <v>98071200000</v>
      </c>
    </row>
    <row r="52" spans="1:11" ht="16" x14ac:dyDescent="0.2">
      <c r="A52" s="44">
        <v>9</v>
      </c>
      <c r="B52" s="45" t="s">
        <v>118</v>
      </c>
      <c r="C52" s="45" t="s">
        <v>22</v>
      </c>
      <c r="D52" s="47">
        <v>514</v>
      </c>
      <c r="E52" s="47">
        <v>2</v>
      </c>
      <c r="F52" s="47">
        <v>1</v>
      </c>
      <c r="G52" s="46">
        <v>50000000</v>
      </c>
      <c r="H52" s="46">
        <f t="shared" si="2"/>
        <v>53000000</v>
      </c>
      <c r="I52" s="46">
        <v>100000000</v>
      </c>
      <c r="J52" s="46">
        <v>51400000000</v>
      </c>
      <c r="K52" s="48">
        <f t="shared" si="1"/>
        <v>54484000000</v>
      </c>
    </row>
    <row r="53" spans="1:11" ht="16" x14ac:dyDescent="0.2">
      <c r="A53" s="40" t="s">
        <v>50</v>
      </c>
      <c r="B53" s="41" t="s">
        <v>51</v>
      </c>
      <c r="C53" s="41"/>
      <c r="D53" s="49"/>
      <c r="E53" s="49"/>
      <c r="F53" s="49"/>
      <c r="G53" s="49"/>
      <c r="H53" s="49"/>
      <c r="I53" s="49"/>
      <c r="J53" s="43">
        <v>104646000000</v>
      </c>
      <c r="K53" s="43">
        <f>SUM(K54:K56)</f>
        <v>110924760000</v>
      </c>
    </row>
    <row r="54" spans="1:11" ht="16" x14ac:dyDescent="0.2">
      <c r="A54" s="44">
        <v>1</v>
      </c>
      <c r="B54" s="45" t="s">
        <v>52</v>
      </c>
      <c r="C54" s="45" t="s">
        <v>22</v>
      </c>
      <c r="D54" s="47">
        <v>514</v>
      </c>
      <c r="E54" s="47">
        <v>12</v>
      </c>
      <c r="F54" s="47">
        <v>5</v>
      </c>
      <c r="G54" s="46">
        <v>1600000</v>
      </c>
      <c r="H54" s="46">
        <f t="shared" si="2"/>
        <v>1696000</v>
      </c>
      <c r="I54" s="46">
        <v>96000000</v>
      </c>
      <c r="J54" s="46">
        <v>49344000000</v>
      </c>
      <c r="K54" s="48">
        <f t="shared" si="1"/>
        <v>52304640000</v>
      </c>
    </row>
    <row r="55" spans="1:11" ht="32" x14ac:dyDescent="0.2">
      <c r="A55" s="338">
        <v>2</v>
      </c>
      <c r="B55" s="45" t="s">
        <v>53</v>
      </c>
      <c r="C55" s="45" t="s">
        <v>55</v>
      </c>
      <c r="D55" s="46">
        <v>6717</v>
      </c>
      <c r="E55" s="47">
        <v>12</v>
      </c>
      <c r="F55" s="47">
        <v>1</v>
      </c>
      <c r="G55" s="46">
        <v>500000</v>
      </c>
      <c r="H55" s="46">
        <f t="shared" si="2"/>
        <v>530000</v>
      </c>
      <c r="I55" s="46">
        <v>6000000</v>
      </c>
      <c r="J55" s="46">
        <v>40302000000</v>
      </c>
      <c r="K55" s="48">
        <f t="shared" si="1"/>
        <v>42720120000</v>
      </c>
    </row>
    <row r="56" spans="1:11" ht="32" x14ac:dyDescent="0.2">
      <c r="A56" s="339"/>
      <c r="B56" s="45" t="s">
        <v>56</v>
      </c>
      <c r="C56" s="45" t="s">
        <v>57</v>
      </c>
      <c r="D56" s="47">
        <v>250</v>
      </c>
      <c r="E56" s="47">
        <v>12</v>
      </c>
      <c r="F56" s="47">
        <v>1</v>
      </c>
      <c r="G56" s="46">
        <v>5000000</v>
      </c>
      <c r="H56" s="46">
        <f t="shared" si="2"/>
        <v>5300000</v>
      </c>
      <c r="I56" s="46">
        <v>60000000</v>
      </c>
      <c r="J56" s="46">
        <v>15000000000</v>
      </c>
      <c r="K56" s="48">
        <f t="shared" si="1"/>
        <v>15900000000</v>
      </c>
    </row>
    <row r="57" spans="1:11" x14ac:dyDescent="0.2">
      <c r="A57" s="334" t="s">
        <v>54</v>
      </c>
      <c r="B57" s="335"/>
      <c r="C57" s="335"/>
      <c r="D57" s="335"/>
      <c r="E57" s="335"/>
      <c r="F57" s="335"/>
      <c r="G57" s="335"/>
      <c r="H57" s="335"/>
      <c r="I57" s="335"/>
      <c r="J57" s="58">
        <f>J53+J39+J26+J20+J10+J2</f>
        <v>8098001942000</v>
      </c>
      <c r="K57" s="59">
        <f>K53+K39+K26+K20+K10+K2</f>
        <v>8060247215420</v>
      </c>
    </row>
  </sheetData>
  <mergeCells count="20">
    <mergeCell ref="G27:G28"/>
    <mergeCell ref="I31:I32"/>
    <mergeCell ref="J31:J32"/>
    <mergeCell ref="A55:A56"/>
    <mergeCell ref="A57:I57"/>
    <mergeCell ref="H27:H28"/>
    <mergeCell ref="I27:I28"/>
    <mergeCell ref="J27:J28"/>
    <mergeCell ref="A31:A32"/>
    <mergeCell ref="C31:C32"/>
    <mergeCell ref="D31:D32"/>
    <mergeCell ref="E31:E32"/>
    <mergeCell ref="F31:F32"/>
    <mergeCell ref="G31:G32"/>
    <mergeCell ref="H31:H32"/>
    <mergeCell ref="A27:A28"/>
    <mergeCell ref="B27:B28"/>
    <mergeCell ref="D27:D28"/>
    <mergeCell ref="E27:E28"/>
    <mergeCell ref="F27:F28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R44"/>
  <sheetViews>
    <sheetView tabSelected="1" zoomScale="193" zoomScaleNormal="100" zoomScaleSheetLayoutView="100" workbookViewId="0">
      <pane xSplit="2" ySplit="4" topLeftCell="N5" activePane="bottomRight" state="frozen"/>
      <selection pane="topRight" activeCell="C1" sqref="C1"/>
      <selection pane="bottomLeft" activeCell="A5" sqref="A5"/>
      <selection pane="bottomRight" activeCell="P10" sqref="P10"/>
    </sheetView>
  </sheetViews>
  <sheetFormatPr baseColWidth="10" defaultColWidth="8.83203125" defaultRowHeight="15" x14ac:dyDescent="0.2"/>
  <cols>
    <col min="1" max="1" width="5.83203125" customWidth="1"/>
    <col min="2" max="2" width="58.83203125" style="260" bestFit="1" customWidth="1"/>
    <col min="3" max="3" width="22.5" customWidth="1"/>
    <col min="4" max="4" width="4.5" bestFit="1" customWidth="1"/>
    <col min="5" max="5" width="4.1640625" bestFit="1" customWidth="1"/>
    <col min="6" max="7" width="3.5" bestFit="1" customWidth="1"/>
    <col min="8" max="8" width="5.83203125" bestFit="1" customWidth="1"/>
    <col min="9" max="9" width="3.5" bestFit="1" customWidth="1"/>
    <col min="10" max="10" width="5.5" bestFit="1" customWidth="1"/>
    <col min="11" max="11" width="8.1640625" bestFit="1" customWidth="1"/>
    <col min="12" max="12" width="3.5" bestFit="1" customWidth="1"/>
    <col min="13" max="13" width="5.1640625" bestFit="1" customWidth="1"/>
    <col min="14" max="14" width="10" bestFit="1" customWidth="1"/>
    <col min="15" max="15" width="3.5" bestFit="1" customWidth="1"/>
    <col min="16" max="16" width="5.1640625" bestFit="1" customWidth="1"/>
    <col min="17" max="17" width="18" bestFit="1" customWidth="1"/>
    <col min="18" max="18" width="14.1640625" bestFit="1" customWidth="1"/>
  </cols>
  <sheetData>
    <row r="1" spans="1:18" x14ac:dyDescent="0.2">
      <c r="A1" s="314" t="s">
        <v>193</v>
      </c>
      <c r="B1" s="314"/>
      <c r="C1" s="314"/>
      <c r="D1" s="314"/>
      <c r="E1" s="314"/>
      <c r="F1" s="314"/>
      <c r="G1" s="314"/>
      <c r="H1" s="314"/>
      <c r="I1" s="81"/>
      <c r="J1" s="81"/>
      <c r="K1" s="270"/>
      <c r="L1" s="81"/>
      <c r="M1" s="81"/>
      <c r="N1" s="81"/>
      <c r="O1" s="81"/>
    </row>
    <row r="2" spans="1:18" x14ac:dyDescent="0.2">
      <c r="A2" s="314" t="s">
        <v>194</v>
      </c>
      <c r="B2" s="314"/>
      <c r="C2" s="314"/>
      <c r="D2" s="314"/>
      <c r="E2" s="314"/>
      <c r="F2" s="314"/>
      <c r="G2" s="314"/>
      <c r="H2" s="314"/>
      <c r="I2" s="81"/>
      <c r="J2" s="81"/>
      <c r="K2" s="81"/>
      <c r="L2" s="81"/>
      <c r="M2" s="81"/>
      <c r="N2" s="272">
        <v>60000</v>
      </c>
      <c r="O2" s="81"/>
    </row>
    <row r="3" spans="1:18" x14ac:dyDescent="0.2">
      <c r="I3" s="323"/>
      <c r="J3" s="323"/>
      <c r="N3" s="272">
        <v>40000</v>
      </c>
    </row>
    <row r="4" spans="1:18" ht="15" customHeight="1" x14ac:dyDescent="0.2">
      <c r="A4" s="288" t="s">
        <v>175</v>
      </c>
      <c r="B4" s="289" t="s">
        <v>176</v>
      </c>
      <c r="C4" s="290" t="s">
        <v>171</v>
      </c>
      <c r="D4" s="321" t="s">
        <v>169</v>
      </c>
      <c r="E4" s="321"/>
      <c r="F4" s="288"/>
      <c r="G4" s="320" t="s">
        <v>170</v>
      </c>
      <c r="H4" s="320"/>
      <c r="I4" s="288"/>
      <c r="J4" s="321" t="s">
        <v>171</v>
      </c>
      <c r="K4" s="321"/>
      <c r="L4" s="288"/>
      <c r="M4" s="320" t="s">
        <v>172</v>
      </c>
      <c r="N4" s="320"/>
      <c r="O4" s="291"/>
      <c r="P4" s="322" t="s">
        <v>173</v>
      </c>
      <c r="Q4" s="322"/>
    </row>
    <row r="5" spans="1:18" ht="22.5" customHeight="1" x14ac:dyDescent="0.2">
      <c r="A5" s="261" t="s">
        <v>30</v>
      </c>
      <c r="B5" s="266" t="s">
        <v>31</v>
      </c>
      <c r="C5" s="265"/>
      <c r="D5" s="261"/>
      <c r="E5" s="261"/>
      <c r="F5" s="261"/>
      <c r="G5" s="261"/>
      <c r="H5" s="261"/>
      <c r="I5" s="7"/>
      <c r="J5" s="7"/>
      <c r="K5" s="7"/>
      <c r="L5" s="7"/>
      <c r="M5" s="7"/>
      <c r="N5" s="7"/>
      <c r="O5" s="7"/>
      <c r="P5" s="292"/>
      <c r="Q5" s="273">
        <f>+Q6+Q12+Q28</f>
        <v>108382000</v>
      </c>
      <c r="R5" s="310"/>
    </row>
    <row r="6" spans="1:18" ht="16" x14ac:dyDescent="0.2">
      <c r="A6" s="293">
        <v>1</v>
      </c>
      <c r="B6" s="309" t="s">
        <v>184</v>
      </c>
      <c r="C6" s="312" t="s">
        <v>33</v>
      </c>
      <c r="D6" s="295"/>
      <c r="E6" s="296"/>
      <c r="F6" s="296"/>
      <c r="G6" s="296"/>
      <c r="H6" s="296"/>
      <c r="I6" s="297"/>
      <c r="J6" s="297"/>
      <c r="K6" s="297"/>
      <c r="L6" s="297"/>
      <c r="M6" s="297"/>
      <c r="N6" s="297">
        <f>SUM(N7:N10)</f>
        <v>447000</v>
      </c>
      <c r="O6" s="297"/>
      <c r="P6" s="298">
        <f>G6*106%</f>
        <v>0</v>
      </c>
      <c r="Q6" s="299">
        <f>SUM(Q7:Q10)</f>
        <v>22014000</v>
      </c>
      <c r="R6" s="19"/>
    </row>
    <row r="7" spans="1:18" ht="16" x14ac:dyDescent="0.2">
      <c r="A7" s="262"/>
      <c r="B7" s="311" t="s">
        <v>185</v>
      </c>
      <c r="C7" s="281" t="s">
        <v>190</v>
      </c>
      <c r="D7" s="269">
        <v>9</v>
      </c>
      <c r="E7" s="271" t="s">
        <v>164</v>
      </c>
      <c r="F7" s="271" t="s">
        <v>165</v>
      </c>
      <c r="G7" s="15">
        <v>1</v>
      </c>
      <c r="H7" s="271" t="s">
        <v>166</v>
      </c>
      <c r="I7" s="278" t="s">
        <v>165</v>
      </c>
      <c r="J7" s="278">
        <v>18</v>
      </c>
      <c r="K7" s="278" t="s">
        <v>177</v>
      </c>
      <c r="L7" s="278" t="s">
        <v>165</v>
      </c>
      <c r="M7" s="278" t="s">
        <v>167</v>
      </c>
      <c r="N7" s="272">
        <v>11000</v>
      </c>
      <c r="O7" s="279" t="s">
        <v>168</v>
      </c>
      <c r="P7" s="278" t="s">
        <v>167</v>
      </c>
      <c r="Q7" s="23">
        <f>+D7*G7*J7*N7</f>
        <v>1782000</v>
      </c>
    </row>
    <row r="8" spans="1:18" ht="16" x14ac:dyDescent="0.2">
      <c r="A8" s="262"/>
      <c r="B8" s="311"/>
      <c r="C8" s="281" t="s">
        <v>191</v>
      </c>
      <c r="D8" s="269">
        <v>9</v>
      </c>
      <c r="E8" s="271" t="s">
        <v>164</v>
      </c>
      <c r="F8" s="271" t="s">
        <v>165</v>
      </c>
      <c r="G8" s="15">
        <v>1</v>
      </c>
      <c r="H8" s="271" t="s">
        <v>166</v>
      </c>
      <c r="I8" s="278" t="s">
        <v>165</v>
      </c>
      <c r="J8" s="278">
        <v>18</v>
      </c>
      <c r="K8" s="278" t="s">
        <v>177</v>
      </c>
      <c r="L8" s="278" t="s">
        <v>165</v>
      </c>
      <c r="M8" s="278" t="s">
        <v>167</v>
      </c>
      <c r="N8" s="272">
        <v>36000</v>
      </c>
      <c r="O8" s="279" t="s">
        <v>168</v>
      </c>
      <c r="P8" s="278" t="s">
        <v>167</v>
      </c>
      <c r="Q8" s="23">
        <f>+D8*G8*J8*N8</f>
        <v>5832000</v>
      </c>
    </row>
    <row r="9" spans="1:18" ht="16" x14ac:dyDescent="0.2">
      <c r="A9" s="262"/>
      <c r="B9" s="285"/>
      <c r="C9" s="281" t="s">
        <v>181</v>
      </c>
      <c r="D9" s="269">
        <v>9</v>
      </c>
      <c r="E9" s="271" t="s">
        <v>164</v>
      </c>
      <c r="F9" s="271" t="s">
        <v>165</v>
      </c>
      <c r="G9" s="15">
        <v>1</v>
      </c>
      <c r="H9" s="271" t="s">
        <v>166</v>
      </c>
      <c r="I9" s="278" t="s">
        <v>165</v>
      </c>
      <c r="J9" s="278">
        <v>18</v>
      </c>
      <c r="K9" s="278" t="s">
        <v>177</v>
      </c>
      <c r="L9" s="278" t="s">
        <v>165</v>
      </c>
      <c r="M9" s="278" t="s">
        <v>167</v>
      </c>
      <c r="N9" s="272">
        <v>50000</v>
      </c>
      <c r="O9" s="279" t="s">
        <v>168</v>
      </c>
      <c r="P9" s="278" t="s">
        <v>167</v>
      </c>
      <c r="Q9" s="23">
        <f t="shared" ref="Q9" si="0">+D9*G9*J9*N9</f>
        <v>8100000</v>
      </c>
    </row>
    <row r="10" spans="1:18" ht="16" x14ac:dyDescent="0.2">
      <c r="A10" s="262"/>
      <c r="B10" s="285"/>
      <c r="C10" s="281" t="s">
        <v>182</v>
      </c>
      <c r="D10" s="269">
        <v>1</v>
      </c>
      <c r="E10" s="271" t="s">
        <v>164</v>
      </c>
      <c r="F10" s="271" t="s">
        <v>165</v>
      </c>
      <c r="G10" s="15">
        <v>1</v>
      </c>
      <c r="H10" s="271" t="s">
        <v>166</v>
      </c>
      <c r="I10" s="278" t="s">
        <v>165</v>
      </c>
      <c r="J10" s="278">
        <v>18</v>
      </c>
      <c r="K10" s="278" t="s">
        <v>177</v>
      </c>
      <c r="L10" s="278" t="s">
        <v>165</v>
      </c>
      <c r="M10" s="278" t="s">
        <v>167</v>
      </c>
      <c r="N10" s="272">
        <v>350000</v>
      </c>
      <c r="O10" s="279" t="s">
        <v>168</v>
      </c>
      <c r="P10" s="278" t="s">
        <v>167</v>
      </c>
      <c r="Q10" s="23">
        <f t="shared" ref="Q10" si="1">+D10*G10*J10*N10</f>
        <v>6300000</v>
      </c>
    </row>
    <row r="11" spans="1:18" x14ac:dyDescent="0.2">
      <c r="A11" s="262"/>
      <c r="B11" s="285"/>
      <c r="C11" s="281"/>
      <c r="D11" s="269"/>
      <c r="E11" s="271"/>
      <c r="F11" s="271"/>
      <c r="G11" s="15"/>
      <c r="H11" s="271"/>
      <c r="I11" s="278"/>
      <c r="J11" s="278"/>
      <c r="K11" s="278"/>
      <c r="L11" s="278"/>
      <c r="M11" s="278"/>
      <c r="N11" s="278"/>
      <c r="O11" s="279"/>
      <c r="P11" s="278"/>
      <c r="Q11" s="23"/>
    </row>
    <row r="12" spans="1:18" x14ac:dyDescent="0.2">
      <c r="A12" s="293">
        <v>2</v>
      </c>
      <c r="B12" s="155" t="s">
        <v>189</v>
      </c>
      <c r="C12" s="300"/>
      <c r="D12" s="301"/>
      <c r="E12" s="302"/>
      <c r="F12" s="302"/>
      <c r="G12" s="303"/>
      <c r="H12" s="302"/>
      <c r="I12" s="304"/>
      <c r="J12" s="304"/>
      <c r="K12" s="304"/>
      <c r="L12" s="304"/>
      <c r="M12" s="304"/>
      <c r="N12" s="304">
        <f>SUM(N14:N16)</f>
        <v>97000</v>
      </c>
      <c r="O12" s="305"/>
      <c r="P12" s="304"/>
      <c r="Q12" s="306">
        <f>+Q13+Q18+Q23</f>
        <v>74772000</v>
      </c>
      <c r="R12" s="19"/>
    </row>
    <row r="13" spans="1:18" ht="16" x14ac:dyDescent="0.2">
      <c r="A13" s="262"/>
      <c r="B13" s="311" t="s">
        <v>186</v>
      </c>
      <c r="C13" s="281"/>
      <c r="D13" s="17"/>
      <c r="E13" s="15"/>
      <c r="F13" s="15"/>
      <c r="G13" s="15"/>
      <c r="H13" s="15"/>
      <c r="I13" s="23"/>
      <c r="J13" s="23"/>
      <c r="K13" s="23"/>
      <c r="L13" s="23"/>
      <c r="M13" s="23"/>
      <c r="N13" s="23"/>
      <c r="O13" s="23"/>
      <c r="P13" s="282"/>
      <c r="Q13" s="283">
        <f>SUM(Q14:Q16)</f>
        <v>24444000</v>
      </c>
    </row>
    <row r="14" spans="1:18" ht="16" x14ac:dyDescent="0.2">
      <c r="A14" s="262"/>
      <c r="B14" s="285"/>
      <c r="C14" s="281" t="s">
        <v>192</v>
      </c>
      <c r="D14" s="269">
        <v>7</v>
      </c>
      <c r="E14" s="271" t="s">
        <v>164</v>
      </c>
      <c r="F14" s="271" t="s">
        <v>165</v>
      </c>
      <c r="G14" s="15">
        <v>2</v>
      </c>
      <c r="H14" s="271" t="s">
        <v>166</v>
      </c>
      <c r="I14" s="278" t="s">
        <v>165</v>
      </c>
      <c r="J14" s="278">
        <v>18</v>
      </c>
      <c r="K14" s="278" t="s">
        <v>177</v>
      </c>
      <c r="L14" s="278" t="s">
        <v>165</v>
      </c>
      <c r="M14" s="278" t="s">
        <v>167</v>
      </c>
      <c r="N14" s="272">
        <v>11000</v>
      </c>
      <c r="O14" s="279" t="s">
        <v>168</v>
      </c>
      <c r="P14" s="278" t="s">
        <v>167</v>
      </c>
      <c r="Q14" s="23">
        <f>+D14*G14*J14*N14</f>
        <v>2772000</v>
      </c>
    </row>
    <row r="15" spans="1:18" ht="16" x14ac:dyDescent="0.2">
      <c r="A15" s="262"/>
      <c r="B15" s="285"/>
      <c r="C15" s="281" t="s">
        <v>191</v>
      </c>
      <c r="D15" s="269">
        <v>7</v>
      </c>
      <c r="E15" s="271" t="s">
        <v>164</v>
      </c>
      <c r="F15" s="271" t="s">
        <v>165</v>
      </c>
      <c r="G15" s="15">
        <v>2</v>
      </c>
      <c r="H15" s="271" t="s">
        <v>166</v>
      </c>
      <c r="I15" s="278" t="s">
        <v>165</v>
      </c>
      <c r="J15" s="278">
        <v>18</v>
      </c>
      <c r="K15" s="278" t="s">
        <v>177</v>
      </c>
      <c r="L15" s="278" t="s">
        <v>165</v>
      </c>
      <c r="M15" s="278" t="s">
        <v>167</v>
      </c>
      <c r="N15" s="272">
        <v>36000</v>
      </c>
      <c r="O15" s="279" t="s">
        <v>168</v>
      </c>
      <c r="P15" s="278" t="s">
        <v>167</v>
      </c>
      <c r="Q15" s="23">
        <f>+D15*G15*J15*N15</f>
        <v>9072000</v>
      </c>
    </row>
    <row r="16" spans="1:18" ht="16" x14ac:dyDescent="0.2">
      <c r="A16" s="262"/>
      <c r="B16" s="285"/>
      <c r="C16" s="281" t="s">
        <v>181</v>
      </c>
      <c r="D16" s="269">
        <v>7</v>
      </c>
      <c r="E16" s="271" t="s">
        <v>164</v>
      </c>
      <c r="F16" s="271" t="s">
        <v>165</v>
      </c>
      <c r="G16" s="15">
        <v>2</v>
      </c>
      <c r="H16" s="271" t="s">
        <v>166</v>
      </c>
      <c r="I16" s="278" t="s">
        <v>165</v>
      </c>
      <c r="J16" s="278">
        <v>18</v>
      </c>
      <c r="K16" s="278" t="s">
        <v>177</v>
      </c>
      <c r="L16" s="278" t="s">
        <v>165</v>
      </c>
      <c r="M16" s="278" t="s">
        <v>167</v>
      </c>
      <c r="N16" s="272">
        <v>50000</v>
      </c>
      <c r="O16" s="279" t="s">
        <v>168</v>
      </c>
      <c r="P16" s="278" t="s">
        <v>167</v>
      </c>
      <c r="Q16" s="23">
        <f t="shared" ref="Q16" si="2">+D16*G16*J16*N16</f>
        <v>12600000</v>
      </c>
    </row>
    <row r="17" spans="1:18" x14ac:dyDescent="0.2">
      <c r="A17" s="262"/>
      <c r="B17" s="267"/>
      <c r="C17" s="268"/>
      <c r="D17" s="269"/>
      <c r="E17" s="271"/>
      <c r="F17" s="271"/>
      <c r="G17" s="15"/>
      <c r="H17" s="271"/>
      <c r="I17" s="272"/>
      <c r="J17" s="272"/>
      <c r="K17" s="272"/>
      <c r="L17" s="272"/>
      <c r="M17" s="272"/>
      <c r="N17" s="272"/>
      <c r="O17" s="276"/>
      <c r="P17" s="272"/>
      <c r="Q17" s="11"/>
    </row>
    <row r="18" spans="1:18" ht="16" x14ac:dyDescent="0.2">
      <c r="A18" s="262"/>
      <c r="B18" s="311" t="s">
        <v>187</v>
      </c>
      <c r="C18" s="281"/>
      <c r="D18" s="17"/>
      <c r="E18" s="15"/>
      <c r="F18" s="15"/>
      <c r="G18" s="15"/>
      <c r="H18" s="15"/>
      <c r="I18" s="23"/>
      <c r="J18" s="23"/>
      <c r="K18" s="23"/>
      <c r="L18" s="23"/>
      <c r="M18" s="23"/>
      <c r="N18" s="23"/>
      <c r="O18" s="23"/>
      <c r="P18" s="282"/>
      <c r="Q18" s="283">
        <f>SUM(Q19:Q21)</f>
        <v>31428000</v>
      </c>
    </row>
    <row r="19" spans="1:18" ht="16" x14ac:dyDescent="0.2">
      <c r="A19" s="262"/>
      <c r="B19" s="285"/>
      <c r="C19" s="281" t="s">
        <v>192</v>
      </c>
      <c r="D19" s="269">
        <v>9</v>
      </c>
      <c r="E19" s="271" t="s">
        <v>164</v>
      </c>
      <c r="F19" s="271" t="s">
        <v>165</v>
      </c>
      <c r="G19" s="15">
        <v>2</v>
      </c>
      <c r="H19" s="271" t="s">
        <v>166</v>
      </c>
      <c r="I19" s="278" t="s">
        <v>165</v>
      </c>
      <c r="J19" s="278">
        <v>18</v>
      </c>
      <c r="K19" s="278" t="s">
        <v>177</v>
      </c>
      <c r="L19" s="278" t="s">
        <v>165</v>
      </c>
      <c r="M19" s="278" t="s">
        <v>167</v>
      </c>
      <c r="N19" s="272">
        <v>11000</v>
      </c>
      <c r="O19" s="279" t="s">
        <v>168</v>
      </c>
      <c r="P19" s="278" t="s">
        <v>167</v>
      </c>
      <c r="Q19" s="23">
        <f>+D19*G19*J19*N19</f>
        <v>3564000</v>
      </c>
    </row>
    <row r="20" spans="1:18" ht="16" x14ac:dyDescent="0.2">
      <c r="A20" s="262"/>
      <c r="B20" s="285"/>
      <c r="C20" s="281" t="s">
        <v>191</v>
      </c>
      <c r="D20" s="269">
        <v>9</v>
      </c>
      <c r="E20" s="271" t="s">
        <v>164</v>
      </c>
      <c r="F20" s="271" t="s">
        <v>165</v>
      </c>
      <c r="G20" s="15">
        <v>2</v>
      </c>
      <c r="H20" s="271" t="s">
        <v>166</v>
      </c>
      <c r="I20" s="278" t="s">
        <v>165</v>
      </c>
      <c r="J20" s="278">
        <v>18</v>
      </c>
      <c r="K20" s="278" t="s">
        <v>177</v>
      </c>
      <c r="L20" s="278" t="s">
        <v>165</v>
      </c>
      <c r="M20" s="278" t="s">
        <v>167</v>
      </c>
      <c r="N20" s="272">
        <v>36000</v>
      </c>
      <c r="O20" s="279" t="s">
        <v>168</v>
      </c>
      <c r="P20" s="278" t="s">
        <v>167</v>
      </c>
      <c r="Q20" s="23">
        <f>+D20*G20*J20*N20</f>
        <v>11664000</v>
      </c>
    </row>
    <row r="21" spans="1:18" ht="16" x14ac:dyDescent="0.2">
      <c r="A21" s="262"/>
      <c r="B21" s="285"/>
      <c r="C21" s="281" t="s">
        <v>181</v>
      </c>
      <c r="D21" s="269">
        <v>9</v>
      </c>
      <c r="E21" s="271" t="s">
        <v>164</v>
      </c>
      <c r="F21" s="271" t="s">
        <v>165</v>
      </c>
      <c r="G21" s="15">
        <v>2</v>
      </c>
      <c r="H21" s="271" t="s">
        <v>166</v>
      </c>
      <c r="I21" s="278" t="s">
        <v>165</v>
      </c>
      <c r="J21" s="278">
        <v>18</v>
      </c>
      <c r="K21" s="278" t="s">
        <v>177</v>
      </c>
      <c r="L21" s="278" t="s">
        <v>165</v>
      </c>
      <c r="M21" s="278" t="s">
        <v>167</v>
      </c>
      <c r="N21" s="272">
        <v>50000</v>
      </c>
      <c r="O21" s="279" t="s">
        <v>168</v>
      </c>
      <c r="P21" s="278" t="s">
        <v>167</v>
      </c>
      <c r="Q21" s="23">
        <f t="shared" ref="Q21" si="3">+D21*G21*J21*N21</f>
        <v>16200000</v>
      </c>
    </row>
    <row r="22" spans="1:18" x14ac:dyDescent="0.2">
      <c r="A22" s="262"/>
      <c r="B22" s="267"/>
      <c r="C22" s="268"/>
      <c r="D22" s="269"/>
      <c r="E22" s="271"/>
      <c r="F22" s="271"/>
      <c r="G22" s="15"/>
      <c r="H22" s="271"/>
      <c r="I22" s="272"/>
      <c r="J22" s="272"/>
      <c r="K22" s="272"/>
      <c r="L22" s="272"/>
      <c r="M22" s="272"/>
      <c r="N22" s="272"/>
      <c r="O22" s="276"/>
      <c r="P22" s="272"/>
      <c r="Q22" s="11"/>
    </row>
    <row r="23" spans="1:18" ht="16" x14ac:dyDescent="0.2">
      <c r="A23" s="262"/>
      <c r="B23" s="311" t="s">
        <v>188</v>
      </c>
      <c r="C23" s="281"/>
      <c r="D23" s="17"/>
      <c r="E23" s="15"/>
      <c r="F23" s="15"/>
      <c r="G23" s="15"/>
      <c r="H23" s="15"/>
      <c r="I23" s="23"/>
      <c r="J23" s="23"/>
      <c r="K23" s="23"/>
      <c r="L23" s="23"/>
      <c r="M23" s="23"/>
      <c r="N23" s="23"/>
      <c r="O23" s="23"/>
      <c r="P23" s="282"/>
      <c r="Q23" s="283">
        <f>SUM(Q24:Q26)</f>
        <v>18900000</v>
      </c>
    </row>
    <row r="24" spans="1:18" ht="16" x14ac:dyDescent="0.2">
      <c r="A24" s="262"/>
      <c r="B24" s="285"/>
      <c r="C24" s="281" t="s">
        <v>192</v>
      </c>
      <c r="D24" s="269">
        <v>0</v>
      </c>
      <c r="E24" s="271" t="s">
        <v>164</v>
      </c>
      <c r="F24" s="271" t="s">
        <v>165</v>
      </c>
      <c r="G24" s="15">
        <v>0</v>
      </c>
      <c r="H24" s="271" t="s">
        <v>166</v>
      </c>
      <c r="I24" s="278" t="s">
        <v>165</v>
      </c>
      <c r="J24" s="278">
        <v>0</v>
      </c>
      <c r="K24" s="278" t="s">
        <v>177</v>
      </c>
      <c r="L24" s="278" t="s">
        <v>165</v>
      </c>
      <c r="M24" s="278" t="s">
        <v>167</v>
      </c>
      <c r="N24" s="272">
        <v>0</v>
      </c>
      <c r="O24" s="279" t="s">
        <v>168</v>
      </c>
      <c r="P24" s="278" t="s">
        <v>167</v>
      </c>
      <c r="Q24" s="23">
        <f>+D24*G24*J24*N24</f>
        <v>0</v>
      </c>
    </row>
    <row r="25" spans="1:18" ht="16" x14ac:dyDescent="0.2">
      <c r="A25" s="262"/>
      <c r="B25" s="285"/>
      <c r="C25" s="281" t="s">
        <v>191</v>
      </c>
      <c r="D25" s="269">
        <v>0</v>
      </c>
      <c r="E25" s="271" t="s">
        <v>164</v>
      </c>
      <c r="F25" s="271" t="s">
        <v>165</v>
      </c>
      <c r="G25" s="15">
        <v>0</v>
      </c>
      <c r="H25" s="271" t="s">
        <v>166</v>
      </c>
      <c r="I25" s="278" t="s">
        <v>165</v>
      </c>
      <c r="J25" s="278">
        <v>0</v>
      </c>
      <c r="K25" s="278" t="s">
        <v>177</v>
      </c>
      <c r="L25" s="278" t="s">
        <v>165</v>
      </c>
      <c r="M25" s="278" t="s">
        <v>167</v>
      </c>
      <c r="N25" s="272">
        <v>0</v>
      </c>
      <c r="O25" s="279" t="s">
        <v>168</v>
      </c>
      <c r="P25" s="278" t="s">
        <v>167</v>
      </c>
      <c r="Q25" s="23">
        <f>+D25*G25*J25*N25</f>
        <v>0</v>
      </c>
    </row>
    <row r="26" spans="1:18" ht="16" x14ac:dyDescent="0.2">
      <c r="A26" s="262"/>
      <c r="B26" s="285"/>
      <c r="C26" s="281" t="s">
        <v>181</v>
      </c>
      <c r="D26" s="269">
        <v>7</v>
      </c>
      <c r="E26" s="271" t="s">
        <v>164</v>
      </c>
      <c r="F26" s="271" t="s">
        <v>165</v>
      </c>
      <c r="G26" s="15">
        <v>3</v>
      </c>
      <c r="H26" s="271" t="s">
        <v>166</v>
      </c>
      <c r="I26" s="278" t="s">
        <v>165</v>
      </c>
      <c r="J26" s="278">
        <v>18</v>
      </c>
      <c r="K26" s="278" t="s">
        <v>177</v>
      </c>
      <c r="L26" s="278" t="s">
        <v>165</v>
      </c>
      <c r="M26" s="278" t="s">
        <v>167</v>
      </c>
      <c r="N26" s="272">
        <v>50000</v>
      </c>
      <c r="O26" s="279" t="s">
        <v>168</v>
      </c>
      <c r="P26" s="278" t="s">
        <v>167</v>
      </c>
      <c r="Q26" s="23">
        <f t="shared" ref="Q26" si="4">+D26*G26*J26*N26</f>
        <v>18900000</v>
      </c>
    </row>
    <row r="27" spans="1:18" x14ac:dyDescent="0.2">
      <c r="A27" s="262"/>
      <c r="B27" s="267"/>
      <c r="C27" s="264"/>
      <c r="D27" s="263"/>
      <c r="E27" s="263"/>
      <c r="F27" s="263"/>
      <c r="G27" s="34"/>
      <c r="H27" s="34"/>
      <c r="I27" s="11"/>
      <c r="J27" s="11"/>
      <c r="K27" s="11"/>
      <c r="L27" s="11"/>
      <c r="M27" s="11"/>
      <c r="N27" s="11"/>
      <c r="O27" s="11"/>
      <c r="P27" s="275"/>
      <c r="Q27" s="16"/>
    </row>
    <row r="28" spans="1:18" ht="16" x14ac:dyDescent="0.2">
      <c r="A28" s="293">
        <v>3</v>
      </c>
      <c r="B28" s="307" t="s">
        <v>75</v>
      </c>
      <c r="C28" s="294" t="s">
        <v>76</v>
      </c>
      <c r="D28" s="295"/>
      <c r="E28" s="295"/>
      <c r="F28" s="295"/>
      <c r="G28" s="296"/>
      <c r="H28" s="296"/>
      <c r="I28" s="297"/>
      <c r="J28" s="297"/>
      <c r="K28" s="297"/>
      <c r="L28" s="297"/>
      <c r="M28" s="297"/>
      <c r="N28" s="297">
        <f>SUM(N30:N42)</f>
        <v>303000</v>
      </c>
      <c r="O28" s="297"/>
      <c r="P28" s="298">
        <f>G28*106%</f>
        <v>0</v>
      </c>
      <c r="Q28" s="299">
        <f>+Q29+Q35+Q40</f>
        <v>11596000</v>
      </c>
      <c r="R28" s="19"/>
    </row>
    <row r="29" spans="1:18" ht="16" x14ac:dyDescent="0.2">
      <c r="A29" s="262"/>
      <c r="B29" s="280" t="s">
        <v>178</v>
      </c>
      <c r="C29" s="264"/>
      <c r="D29" s="263"/>
      <c r="E29" s="263"/>
      <c r="F29" s="263"/>
      <c r="G29" s="34"/>
      <c r="H29" s="34"/>
      <c r="I29" s="11"/>
      <c r="J29" s="11"/>
      <c r="K29" s="11"/>
      <c r="L29" s="11"/>
      <c r="M29" s="11"/>
      <c r="N29" s="11"/>
      <c r="O29" s="11"/>
      <c r="P29" s="275"/>
      <c r="Q29" s="274">
        <f>SUM(Q30:Q33)</f>
        <v>2262000</v>
      </c>
    </row>
    <row r="30" spans="1:18" s="284" customFormat="1" ht="16" x14ac:dyDescent="0.2">
      <c r="A30" s="286"/>
      <c r="B30" s="287"/>
      <c r="C30" s="281" t="s">
        <v>192</v>
      </c>
      <c r="D30" s="313">
        <v>23</v>
      </c>
      <c r="E30" s="271" t="s">
        <v>164</v>
      </c>
      <c r="F30" s="271" t="s">
        <v>165</v>
      </c>
      <c r="G30" s="15">
        <v>1</v>
      </c>
      <c r="H30" s="271" t="s">
        <v>166</v>
      </c>
      <c r="I30" s="278" t="s">
        <v>165</v>
      </c>
      <c r="J30" s="278">
        <v>1</v>
      </c>
      <c r="K30" s="308" t="s">
        <v>183</v>
      </c>
      <c r="L30" s="278" t="s">
        <v>165</v>
      </c>
      <c r="M30" s="278" t="s">
        <v>167</v>
      </c>
      <c r="N30" s="272">
        <v>11000</v>
      </c>
      <c r="O30" s="279" t="s">
        <v>168</v>
      </c>
      <c r="P30" s="278" t="s">
        <v>167</v>
      </c>
      <c r="Q30" s="23">
        <f>+D30*G30*J30*N30</f>
        <v>253000</v>
      </c>
    </row>
    <row r="31" spans="1:18" s="284" customFormat="1" ht="16" x14ac:dyDescent="0.2">
      <c r="A31" s="286"/>
      <c r="B31" s="287"/>
      <c r="C31" s="281" t="s">
        <v>192</v>
      </c>
      <c r="D31" s="313">
        <v>1</v>
      </c>
      <c r="E31" s="271" t="s">
        <v>164</v>
      </c>
      <c r="F31" s="271" t="s">
        <v>165</v>
      </c>
      <c r="G31" s="15">
        <v>1</v>
      </c>
      <c r="H31" s="271" t="s">
        <v>166</v>
      </c>
      <c r="I31" s="278" t="s">
        <v>165</v>
      </c>
      <c r="J31" s="278">
        <v>1</v>
      </c>
      <c r="K31" s="308" t="s">
        <v>183</v>
      </c>
      <c r="L31" s="278" t="s">
        <v>165</v>
      </c>
      <c r="M31" s="278" t="s">
        <v>167</v>
      </c>
      <c r="N31" s="272">
        <v>9000</v>
      </c>
      <c r="O31" s="279" t="s">
        <v>168</v>
      </c>
      <c r="P31" s="278" t="s">
        <v>167</v>
      </c>
      <c r="Q31" s="23">
        <f>+D31*G31*J31*N31</f>
        <v>9000</v>
      </c>
    </row>
    <row r="32" spans="1:18" s="284" customFormat="1" ht="16" x14ac:dyDescent="0.2">
      <c r="A32" s="286"/>
      <c r="B32" s="287"/>
      <c r="C32" s="281" t="s">
        <v>191</v>
      </c>
      <c r="D32" s="313">
        <v>25</v>
      </c>
      <c r="E32" s="271" t="s">
        <v>164</v>
      </c>
      <c r="F32" s="271" t="s">
        <v>165</v>
      </c>
      <c r="G32" s="15">
        <v>1</v>
      </c>
      <c r="H32" s="271" t="s">
        <v>166</v>
      </c>
      <c r="I32" s="278" t="s">
        <v>165</v>
      </c>
      <c r="J32" s="278">
        <v>1</v>
      </c>
      <c r="K32" s="308" t="s">
        <v>183</v>
      </c>
      <c r="L32" s="278" t="s">
        <v>165</v>
      </c>
      <c r="M32" s="278" t="s">
        <v>167</v>
      </c>
      <c r="N32" s="272">
        <v>36000</v>
      </c>
      <c r="O32" s="279" t="s">
        <v>168</v>
      </c>
      <c r="P32" s="278" t="s">
        <v>167</v>
      </c>
      <c r="Q32" s="23">
        <f>+D32*G32*J32*N32</f>
        <v>900000</v>
      </c>
    </row>
    <row r="33" spans="1:17" ht="16" x14ac:dyDescent="0.2">
      <c r="A33" s="61"/>
      <c r="B33" s="277"/>
      <c r="C33" s="268" t="s">
        <v>181</v>
      </c>
      <c r="D33" s="313">
        <v>22</v>
      </c>
      <c r="E33" s="271" t="s">
        <v>164</v>
      </c>
      <c r="F33" s="271" t="s">
        <v>165</v>
      </c>
      <c r="G33" s="15">
        <v>1</v>
      </c>
      <c r="H33" s="271" t="s">
        <v>166</v>
      </c>
      <c r="I33" s="272" t="s">
        <v>165</v>
      </c>
      <c r="J33" s="272">
        <v>1</v>
      </c>
      <c r="K33" s="308" t="s">
        <v>183</v>
      </c>
      <c r="L33" s="272" t="s">
        <v>165</v>
      </c>
      <c r="M33" s="272" t="s">
        <v>167</v>
      </c>
      <c r="N33" s="272">
        <v>50000</v>
      </c>
      <c r="O33" s="276" t="s">
        <v>168</v>
      </c>
      <c r="P33" s="272" t="s">
        <v>167</v>
      </c>
      <c r="Q33" s="11">
        <f t="shared" ref="Q33" si="5">+D33*G33*J33*N33</f>
        <v>1100000</v>
      </c>
    </row>
    <row r="34" spans="1:17" x14ac:dyDescent="0.2">
      <c r="A34" s="61"/>
      <c r="B34" s="277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</row>
    <row r="35" spans="1:17" ht="16" x14ac:dyDescent="0.2">
      <c r="A35" s="262"/>
      <c r="B35" s="280" t="s">
        <v>179</v>
      </c>
      <c r="C35" s="264"/>
      <c r="D35" s="263"/>
      <c r="E35" s="263"/>
      <c r="F35" s="263"/>
      <c r="G35" s="34"/>
      <c r="H35" s="34"/>
      <c r="I35" s="11"/>
      <c r="J35" s="11"/>
      <c r="K35" s="11"/>
      <c r="L35" s="11"/>
      <c r="M35" s="11"/>
      <c r="N35" s="11"/>
      <c r="O35" s="11"/>
      <c r="P35" s="275"/>
      <c r="Q35" s="274">
        <f>SUM(Q36:Q38)</f>
        <v>2134000</v>
      </c>
    </row>
    <row r="36" spans="1:17" ht="16" x14ac:dyDescent="0.2">
      <c r="A36" s="286"/>
      <c r="B36" s="287"/>
      <c r="C36" s="281" t="s">
        <v>192</v>
      </c>
      <c r="D36" s="269">
        <v>22</v>
      </c>
      <c r="E36" s="271" t="s">
        <v>164</v>
      </c>
      <c r="F36" s="271" t="s">
        <v>165</v>
      </c>
      <c r="G36" s="15">
        <v>1</v>
      </c>
      <c r="H36" s="271" t="s">
        <v>166</v>
      </c>
      <c r="I36" s="278" t="s">
        <v>165</v>
      </c>
      <c r="J36" s="278">
        <v>1</v>
      </c>
      <c r="K36" s="308" t="s">
        <v>183</v>
      </c>
      <c r="L36" s="278" t="s">
        <v>165</v>
      </c>
      <c r="M36" s="278" t="s">
        <v>167</v>
      </c>
      <c r="N36" s="272">
        <v>11000</v>
      </c>
      <c r="O36" s="279" t="s">
        <v>168</v>
      </c>
      <c r="P36" s="278" t="s">
        <v>167</v>
      </c>
      <c r="Q36" s="23">
        <f>+D36*G36*J36*N36</f>
        <v>242000</v>
      </c>
    </row>
    <row r="37" spans="1:17" ht="16" x14ac:dyDescent="0.2">
      <c r="A37" s="286"/>
      <c r="B37" s="287"/>
      <c r="C37" s="281" t="s">
        <v>191</v>
      </c>
      <c r="D37" s="269">
        <v>22</v>
      </c>
      <c r="E37" s="271" t="s">
        <v>164</v>
      </c>
      <c r="F37" s="271" t="s">
        <v>165</v>
      </c>
      <c r="G37" s="15">
        <v>1</v>
      </c>
      <c r="H37" s="271" t="s">
        <v>166</v>
      </c>
      <c r="I37" s="278" t="s">
        <v>165</v>
      </c>
      <c r="J37" s="278">
        <v>1</v>
      </c>
      <c r="K37" s="308" t="s">
        <v>183</v>
      </c>
      <c r="L37" s="278" t="s">
        <v>165</v>
      </c>
      <c r="M37" s="278" t="s">
        <v>167</v>
      </c>
      <c r="N37" s="272">
        <v>36000</v>
      </c>
      <c r="O37" s="279" t="s">
        <v>168</v>
      </c>
      <c r="P37" s="278" t="s">
        <v>167</v>
      </c>
      <c r="Q37" s="23">
        <f>+D37*G37*J37*N37</f>
        <v>792000</v>
      </c>
    </row>
    <row r="38" spans="1:17" ht="16" x14ac:dyDescent="0.2">
      <c r="A38" s="61"/>
      <c r="B38" s="277"/>
      <c r="C38" s="268" t="s">
        <v>181</v>
      </c>
      <c r="D38" s="269">
        <v>22</v>
      </c>
      <c r="E38" s="271" t="s">
        <v>164</v>
      </c>
      <c r="F38" s="271" t="s">
        <v>165</v>
      </c>
      <c r="G38" s="15">
        <v>1</v>
      </c>
      <c r="H38" s="271" t="s">
        <v>166</v>
      </c>
      <c r="I38" s="272" t="s">
        <v>165</v>
      </c>
      <c r="J38" s="272">
        <v>1</v>
      </c>
      <c r="K38" s="308" t="s">
        <v>183</v>
      </c>
      <c r="L38" s="272" t="s">
        <v>165</v>
      </c>
      <c r="M38" s="272" t="s">
        <v>167</v>
      </c>
      <c r="N38" s="272">
        <v>50000</v>
      </c>
      <c r="O38" s="276" t="s">
        <v>168</v>
      </c>
      <c r="P38" s="272" t="s">
        <v>167</v>
      </c>
      <c r="Q38" s="11">
        <f t="shared" ref="Q38" si="6">+D38*G38*J38*N38</f>
        <v>1100000</v>
      </c>
    </row>
    <row r="39" spans="1:17" x14ac:dyDescent="0.2">
      <c r="A39" s="61"/>
      <c r="B39" s="277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</row>
    <row r="40" spans="1:17" ht="16" x14ac:dyDescent="0.2">
      <c r="A40" s="262"/>
      <c r="B40" s="280" t="s">
        <v>180</v>
      </c>
      <c r="C40" s="264"/>
      <c r="D40" s="263"/>
      <c r="E40" s="263"/>
      <c r="F40" s="263"/>
      <c r="G40" s="34"/>
      <c r="H40" s="34"/>
      <c r="I40" s="11"/>
      <c r="J40" s="11"/>
      <c r="K40" s="11"/>
      <c r="L40" s="11"/>
      <c r="M40" s="11"/>
      <c r="N40" s="11"/>
      <c r="O40" s="11"/>
      <c r="P40" s="275"/>
      <c r="Q40" s="274">
        <f>SUM(Q41:Q42)</f>
        <v>7200000</v>
      </c>
    </row>
    <row r="41" spans="1:17" ht="16" x14ac:dyDescent="0.2">
      <c r="A41" s="286"/>
      <c r="B41" s="287"/>
      <c r="C41" s="268" t="s">
        <v>174</v>
      </c>
      <c r="D41" s="269">
        <v>0</v>
      </c>
      <c r="E41" s="271" t="s">
        <v>164</v>
      </c>
      <c r="F41" s="271" t="s">
        <v>165</v>
      </c>
      <c r="G41" s="15">
        <v>0</v>
      </c>
      <c r="H41" s="271" t="s">
        <v>166</v>
      </c>
      <c r="I41" s="278" t="s">
        <v>165</v>
      </c>
      <c r="J41" s="278">
        <v>0</v>
      </c>
      <c r="K41" s="308" t="s">
        <v>183</v>
      </c>
      <c r="L41" s="278" t="s">
        <v>165</v>
      </c>
      <c r="M41" s="278" t="s">
        <v>167</v>
      </c>
      <c r="N41" s="272">
        <v>0</v>
      </c>
      <c r="O41" s="279" t="s">
        <v>168</v>
      </c>
      <c r="P41" s="278" t="s">
        <v>167</v>
      </c>
      <c r="Q41" s="23">
        <f>+D41*G41*J41*N41</f>
        <v>0</v>
      </c>
    </row>
    <row r="42" spans="1:17" ht="16" x14ac:dyDescent="0.2">
      <c r="A42" s="61"/>
      <c r="B42" s="277"/>
      <c r="C42" s="268" t="s">
        <v>181</v>
      </c>
      <c r="D42" s="269">
        <v>24</v>
      </c>
      <c r="E42" s="271" t="s">
        <v>164</v>
      </c>
      <c r="F42" s="271" t="s">
        <v>165</v>
      </c>
      <c r="G42" s="15">
        <v>3</v>
      </c>
      <c r="H42" s="271" t="s">
        <v>166</v>
      </c>
      <c r="I42" s="272" t="s">
        <v>165</v>
      </c>
      <c r="J42" s="272">
        <v>1</v>
      </c>
      <c r="K42" s="308" t="s">
        <v>183</v>
      </c>
      <c r="L42" s="272" t="s">
        <v>165</v>
      </c>
      <c r="M42" s="272" t="s">
        <v>167</v>
      </c>
      <c r="N42" s="272">
        <v>100000</v>
      </c>
      <c r="O42" s="276" t="s">
        <v>168</v>
      </c>
      <c r="P42" s="272" t="s">
        <v>167</v>
      </c>
      <c r="Q42" s="11">
        <f t="shared" ref="Q42" si="7">+D42*G42*J42*N42</f>
        <v>7200000</v>
      </c>
    </row>
    <row r="44" spans="1:17" x14ac:dyDescent="0.2">
      <c r="D44" s="19"/>
    </row>
  </sheetData>
  <mergeCells count="8">
    <mergeCell ref="M4:N4"/>
    <mergeCell ref="P4:Q4"/>
    <mergeCell ref="A1:H1"/>
    <mergeCell ref="A2:H2"/>
    <mergeCell ref="I3:J3"/>
    <mergeCell ref="D4:E4"/>
    <mergeCell ref="G4:H4"/>
    <mergeCell ref="J4:K4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8"/>
  <sheetViews>
    <sheetView zoomScale="90" zoomScaleNormal="90" zoomScalePageLayoutView="90" workbookViewId="0">
      <pane xSplit="2" ySplit="5" topLeftCell="C6" activePane="bottomRight" state="frozen"/>
      <selection activeCell="Q1" sqref="Q1:Z1048576"/>
      <selection pane="topRight" activeCell="Q1" sqref="Q1:Z1048576"/>
      <selection pane="bottomLeft" activeCell="Q1" sqref="Q1:Z1048576"/>
      <selection pane="bottomRight" activeCell="Q1" sqref="Q1:Z1048576"/>
    </sheetView>
  </sheetViews>
  <sheetFormatPr baseColWidth="10" defaultColWidth="8.83203125" defaultRowHeight="15" x14ac:dyDescent="0.2"/>
  <cols>
    <col min="1" max="1" width="4" bestFit="1" customWidth="1"/>
    <col min="2" max="2" width="69.1640625" customWidth="1"/>
    <col min="3" max="3" width="35.5" bestFit="1" customWidth="1"/>
    <col min="4" max="4" width="12.5" bestFit="1" customWidth="1"/>
    <col min="5" max="5" width="9.83203125" bestFit="1" customWidth="1"/>
    <col min="6" max="6" width="8.1640625" bestFit="1" customWidth="1"/>
    <col min="7" max="7" width="13.1640625" bestFit="1" customWidth="1"/>
    <col min="8" max="8" width="15.1640625" customWidth="1"/>
    <col min="9" max="9" width="20.5" customWidth="1"/>
    <col min="10" max="10" width="7.1640625" hidden="1" customWidth="1"/>
    <col min="11" max="11" width="20.83203125" hidden="1" customWidth="1"/>
    <col min="12" max="12" width="28.83203125" customWidth="1"/>
    <col min="13" max="16" width="23.83203125" customWidth="1"/>
    <col min="17" max="17" width="13.1640625" hidden="1" customWidth="1"/>
    <col min="18" max="18" width="19.83203125" hidden="1" customWidth="1"/>
    <col min="19" max="19" width="11.5" hidden="1" customWidth="1"/>
    <col min="20" max="20" width="16.5" hidden="1" customWidth="1"/>
    <col min="21" max="21" width="18.83203125" hidden="1" customWidth="1"/>
    <col min="22" max="22" width="12.1640625" hidden="1" customWidth="1"/>
    <col min="23" max="23" width="11.1640625" hidden="1" customWidth="1"/>
    <col min="24" max="24" width="9" hidden="1" customWidth="1"/>
    <col min="25" max="25" width="5.83203125" hidden="1" customWidth="1"/>
    <col min="26" max="26" width="18.83203125" hidden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146">
        <v>414835650000</v>
      </c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>
        <v>2022</v>
      </c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SUM(I6:I13)</f>
        <v>273331450000</v>
      </c>
      <c r="J5" s="7"/>
      <c r="K5" s="7"/>
      <c r="L5" s="83">
        <v>246240000</v>
      </c>
      <c r="M5" s="83">
        <v>250000000</v>
      </c>
      <c r="N5" s="83"/>
      <c r="O5" s="83"/>
      <c r="P5" s="83"/>
    </row>
    <row r="6" spans="1:26" s="110" customFormat="1" ht="16" x14ac:dyDescent="0.2">
      <c r="A6" s="240">
        <v>1</v>
      </c>
      <c r="B6" s="142" t="s">
        <v>12</v>
      </c>
      <c r="C6" s="102" t="s">
        <v>13</v>
      </c>
      <c r="D6" s="238">
        <v>6239</v>
      </c>
      <c r="E6" s="105">
        <v>6</v>
      </c>
      <c r="F6" s="105">
        <v>20</v>
      </c>
      <c r="G6" s="105">
        <v>100000</v>
      </c>
      <c r="H6" s="105">
        <f>+E6*F6*G6</f>
        <v>12000000</v>
      </c>
      <c r="I6" s="122">
        <f t="shared" ref="I6:I12" si="0">+D6*H6</f>
        <v>74868000000</v>
      </c>
      <c r="J6" s="122"/>
      <c r="K6" s="122"/>
      <c r="L6" s="117"/>
      <c r="M6" s="117"/>
      <c r="N6" s="117"/>
      <c r="O6" s="117"/>
      <c r="P6" s="117"/>
      <c r="Q6" s="108">
        <f t="shared" ref="Q6:Q12" si="1">G6*106%</f>
        <v>106000</v>
      </c>
      <c r="R6" s="105">
        <v>6387</v>
      </c>
      <c r="S6" s="105">
        <v>6</v>
      </c>
      <c r="T6" s="105">
        <v>30</v>
      </c>
      <c r="U6" s="109">
        <f>Q6*R6*S6*T6</f>
        <v>121863960000</v>
      </c>
      <c r="V6" s="108">
        <f>Q6*106%</f>
        <v>112360</v>
      </c>
      <c r="W6" s="105">
        <v>6387</v>
      </c>
      <c r="X6" s="105">
        <v>6</v>
      </c>
      <c r="Y6" s="105">
        <v>30</v>
      </c>
      <c r="Z6" s="109">
        <f>V6*W6*X6*Y6</f>
        <v>129175797600</v>
      </c>
    </row>
    <row r="7" spans="1:26" s="110" customFormat="1" ht="16" x14ac:dyDescent="0.2">
      <c r="A7" s="240">
        <v>2</v>
      </c>
      <c r="B7" s="142" t="s">
        <v>14</v>
      </c>
      <c r="C7" s="102" t="s">
        <v>13</v>
      </c>
      <c r="D7" s="238">
        <v>6239</v>
      </c>
      <c r="E7" s="105">
        <v>12</v>
      </c>
      <c r="F7" s="105">
        <v>3</v>
      </c>
      <c r="G7" s="105">
        <v>100000</v>
      </c>
      <c r="H7" s="105">
        <f t="shared" ref="H7:H10" si="2">+E7*F7*G7</f>
        <v>3600000</v>
      </c>
      <c r="I7" s="122">
        <f t="shared" si="0"/>
        <v>22460400000</v>
      </c>
      <c r="J7" s="122"/>
      <c r="K7" s="122"/>
      <c r="L7" s="117"/>
      <c r="M7" s="117"/>
      <c r="N7" s="117"/>
      <c r="O7" s="117"/>
      <c r="P7" s="117"/>
      <c r="Q7" s="108">
        <f t="shared" si="1"/>
        <v>106000</v>
      </c>
      <c r="R7" s="105">
        <v>6387</v>
      </c>
      <c r="S7" s="105">
        <v>12</v>
      </c>
      <c r="T7" s="105">
        <v>3</v>
      </c>
      <c r="U7" s="109">
        <f t="shared" ref="U7:U55" si="3">Q7*R7*S7*T7</f>
        <v>24372792000</v>
      </c>
      <c r="V7" s="108">
        <f t="shared" ref="V7:V55" si="4">Q7*106%</f>
        <v>112360</v>
      </c>
      <c r="W7" s="105">
        <v>6387</v>
      </c>
      <c r="X7" s="105">
        <v>12</v>
      </c>
      <c r="Y7" s="105">
        <v>3</v>
      </c>
      <c r="Z7" s="109">
        <f t="shared" ref="Z7:Z55" si="5">V7*W7*X7*Y7</f>
        <v>25835159520</v>
      </c>
    </row>
    <row r="8" spans="1:26" ht="16" x14ac:dyDescent="0.2">
      <c r="A8" s="8">
        <v>3</v>
      </c>
      <c r="B8" s="9" t="s">
        <v>15</v>
      </c>
      <c r="C8" s="45" t="s">
        <v>13</v>
      </c>
      <c r="D8" s="154">
        <v>6239</v>
      </c>
      <c r="E8" s="10">
        <v>3</v>
      </c>
      <c r="F8" s="10">
        <v>15</v>
      </c>
      <c r="G8" s="10">
        <v>75000</v>
      </c>
      <c r="H8" s="10">
        <f t="shared" si="2"/>
        <v>3375000</v>
      </c>
      <c r="I8" s="11">
        <f t="shared" si="0"/>
        <v>21056625000</v>
      </c>
      <c r="J8" s="11"/>
      <c r="K8" s="11"/>
      <c r="L8" s="84"/>
      <c r="M8" s="84"/>
      <c r="N8" s="84"/>
      <c r="O8" s="84"/>
      <c r="P8" s="84"/>
      <c r="Q8" s="19">
        <f t="shared" si="1"/>
        <v>79500</v>
      </c>
      <c r="R8" s="10">
        <v>6387</v>
      </c>
      <c r="S8" s="10">
        <v>3</v>
      </c>
      <c r="T8" s="10">
        <v>15</v>
      </c>
      <c r="U8" s="66">
        <f t="shared" si="3"/>
        <v>22849492500</v>
      </c>
      <c r="V8" s="19">
        <f t="shared" si="4"/>
        <v>84270</v>
      </c>
      <c r="W8" s="10">
        <v>6387</v>
      </c>
      <c r="X8" s="10">
        <v>3</v>
      </c>
      <c r="Y8" s="10">
        <v>15</v>
      </c>
      <c r="Z8" s="66">
        <f t="shared" si="5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54">
        <v>6239</v>
      </c>
      <c r="E9" s="10">
        <v>3</v>
      </c>
      <c r="F9" s="10">
        <v>15</v>
      </c>
      <c r="G9" s="10">
        <v>75000</v>
      </c>
      <c r="H9" s="10">
        <f t="shared" si="2"/>
        <v>3375000</v>
      </c>
      <c r="I9" s="11">
        <f t="shared" si="0"/>
        <v>21056625000</v>
      </c>
      <c r="J9" s="11"/>
      <c r="K9" s="11"/>
      <c r="L9" s="84"/>
      <c r="M9" s="84"/>
      <c r="N9" s="84"/>
      <c r="O9" s="84"/>
      <c r="P9" s="84"/>
      <c r="Q9" s="19">
        <f t="shared" si="1"/>
        <v>79500</v>
      </c>
      <c r="R9" s="10">
        <v>6387</v>
      </c>
      <c r="S9" s="10">
        <v>3</v>
      </c>
      <c r="T9" s="10">
        <v>15</v>
      </c>
      <c r="U9" s="66">
        <f t="shared" si="3"/>
        <v>22849492500</v>
      </c>
      <c r="V9" s="19">
        <f t="shared" si="4"/>
        <v>84270</v>
      </c>
      <c r="W9" s="10">
        <v>6387</v>
      </c>
      <c r="X9" s="10">
        <v>3</v>
      </c>
      <c r="Y9" s="10">
        <v>15</v>
      </c>
      <c r="Z9" s="66">
        <f t="shared" si="5"/>
        <v>24220462050</v>
      </c>
    </row>
    <row r="10" spans="1:26" s="110" customFormat="1" ht="16" x14ac:dyDescent="0.2">
      <c r="A10" s="240">
        <v>5</v>
      </c>
      <c r="B10" s="142" t="s">
        <v>69</v>
      </c>
      <c r="C10" s="102" t="s">
        <v>13</v>
      </c>
      <c r="D10" s="238">
        <v>6239</v>
      </c>
      <c r="E10" s="105">
        <v>4</v>
      </c>
      <c r="F10" s="105">
        <v>15</v>
      </c>
      <c r="G10" s="105">
        <v>50000</v>
      </c>
      <c r="H10" s="105">
        <f t="shared" si="2"/>
        <v>3000000</v>
      </c>
      <c r="I10" s="122">
        <f t="shared" si="0"/>
        <v>18717000000</v>
      </c>
      <c r="J10" s="122"/>
      <c r="K10" s="122"/>
      <c r="L10" s="117"/>
      <c r="M10" s="117"/>
      <c r="N10" s="117"/>
      <c r="O10" s="117"/>
      <c r="P10" s="117"/>
      <c r="Q10" s="108">
        <f t="shared" si="1"/>
        <v>53000</v>
      </c>
      <c r="R10" s="105">
        <v>6387</v>
      </c>
      <c r="S10" s="105">
        <v>4</v>
      </c>
      <c r="T10" s="105">
        <v>15</v>
      </c>
      <c r="U10" s="109">
        <f t="shared" si="3"/>
        <v>20310660000</v>
      </c>
      <c r="V10" s="108">
        <f t="shared" si="4"/>
        <v>56180</v>
      </c>
      <c r="W10" s="105">
        <v>6387</v>
      </c>
      <c r="X10" s="105">
        <v>4</v>
      </c>
      <c r="Y10" s="105">
        <v>15</v>
      </c>
      <c r="Z10" s="109">
        <f t="shared" si="5"/>
        <v>21529299600</v>
      </c>
    </row>
    <row r="11" spans="1:26" s="110" customFormat="1" ht="16" x14ac:dyDescent="0.2">
      <c r="A11" s="100">
        <v>6</v>
      </c>
      <c r="B11" s="142" t="s">
        <v>17</v>
      </c>
      <c r="C11" s="102" t="s">
        <v>13</v>
      </c>
      <c r="D11" s="238">
        <v>6239</v>
      </c>
      <c r="E11" s="105">
        <v>12</v>
      </c>
      <c r="F11" s="105">
        <v>1</v>
      </c>
      <c r="G11" s="105">
        <v>200000</v>
      </c>
      <c r="H11" s="105">
        <f>+E11*F11*G11</f>
        <v>2400000</v>
      </c>
      <c r="I11" s="122">
        <f t="shared" si="0"/>
        <v>14973600000</v>
      </c>
      <c r="J11" s="122"/>
      <c r="K11" s="122"/>
      <c r="L11" s="117"/>
      <c r="M11" s="117"/>
      <c r="N11" s="117"/>
      <c r="O11" s="117"/>
      <c r="P11" s="117"/>
      <c r="Q11" s="108">
        <f t="shared" si="1"/>
        <v>212000</v>
      </c>
      <c r="R11" s="105">
        <v>6387</v>
      </c>
      <c r="S11" s="105">
        <v>12</v>
      </c>
      <c r="T11" s="105">
        <v>1</v>
      </c>
      <c r="U11" s="109">
        <f t="shared" si="3"/>
        <v>16248528000</v>
      </c>
      <c r="V11" s="108">
        <f t="shared" si="4"/>
        <v>224720</v>
      </c>
      <c r="W11" s="105">
        <v>6387</v>
      </c>
      <c r="X11" s="105">
        <v>12</v>
      </c>
      <c r="Y11" s="105">
        <v>1</v>
      </c>
      <c r="Z11" s="109">
        <f t="shared" si="5"/>
        <v>17223439680</v>
      </c>
    </row>
    <row r="12" spans="1:26" s="110" customFormat="1" ht="16" x14ac:dyDescent="0.2">
      <c r="A12" s="100">
        <v>7</v>
      </c>
      <c r="B12" s="239" t="s">
        <v>73</v>
      </c>
      <c r="C12" s="102" t="s">
        <v>13</v>
      </c>
      <c r="D12" s="238">
        <f>2/3*6239</f>
        <v>4159.333333333333</v>
      </c>
      <c r="E12" s="119">
        <v>12</v>
      </c>
      <c r="F12" s="119">
        <v>2</v>
      </c>
      <c r="G12" s="119">
        <v>800000</v>
      </c>
      <c r="H12" s="105">
        <f>+E12*F12*G12</f>
        <v>19200000</v>
      </c>
      <c r="I12" s="122">
        <f t="shared" si="0"/>
        <v>79859200000</v>
      </c>
      <c r="J12" s="122"/>
      <c r="K12" s="122"/>
      <c r="L12" s="117"/>
      <c r="M12" s="117"/>
      <c r="N12" s="117"/>
      <c r="O12" s="117"/>
      <c r="P12" s="117"/>
      <c r="Q12" s="108">
        <f t="shared" si="1"/>
        <v>848000</v>
      </c>
      <c r="R12" s="105">
        <v>6387</v>
      </c>
      <c r="S12" s="119">
        <v>12</v>
      </c>
      <c r="T12" s="119">
        <v>2</v>
      </c>
      <c r="U12" s="109">
        <f t="shared" si="3"/>
        <v>129988224000</v>
      </c>
      <c r="V12" s="108">
        <f t="shared" si="4"/>
        <v>898880</v>
      </c>
      <c r="W12" s="105">
        <v>6387</v>
      </c>
      <c r="X12" s="119">
        <v>12</v>
      </c>
      <c r="Y12" s="119">
        <v>2</v>
      </c>
      <c r="Z12" s="109">
        <f t="shared" si="5"/>
        <v>137787517440</v>
      </c>
    </row>
    <row r="13" spans="1:26" ht="16" x14ac:dyDescent="0.2">
      <c r="A13" s="147">
        <v>8</v>
      </c>
      <c r="B13" s="148" t="s">
        <v>159</v>
      </c>
      <c r="C13" s="149" t="s">
        <v>13</v>
      </c>
      <c r="D13" s="150">
        <v>3390</v>
      </c>
      <c r="E13" s="151">
        <v>8</v>
      </c>
      <c r="F13" s="151">
        <v>3</v>
      </c>
      <c r="G13" s="152">
        <v>250000</v>
      </c>
      <c r="H13" s="153">
        <f>E13*F13*G13</f>
        <v>6000000</v>
      </c>
      <c r="I13" s="153">
        <f>H13*D13</f>
        <v>20340000000</v>
      </c>
      <c r="J13" s="11"/>
      <c r="K13" s="11"/>
      <c r="L13" s="84"/>
      <c r="M13" s="84"/>
      <c r="N13" s="84"/>
      <c r="O13" s="84"/>
      <c r="P13" s="84"/>
      <c r="Q13" s="19"/>
      <c r="R13" s="10"/>
      <c r="S13" s="15"/>
      <c r="T13" s="15"/>
      <c r="U13" s="22"/>
      <c r="V13" s="19"/>
      <c r="W13" s="10"/>
      <c r="X13" s="15"/>
      <c r="Y13" s="15"/>
      <c r="Z13" s="22"/>
    </row>
    <row r="14" spans="1:26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466969671000</v>
      </c>
      <c r="J14" s="7"/>
      <c r="K14" s="7"/>
      <c r="L14" s="83">
        <v>326942978.80000025</v>
      </c>
      <c r="M14" s="83">
        <v>466969671</v>
      </c>
      <c r="N14" s="83"/>
      <c r="O14" s="83"/>
      <c r="P14" s="83"/>
      <c r="R14" s="4"/>
      <c r="S14" s="4"/>
      <c r="T14" s="4"/>
      <c r="U14" s="22">
        <f t="shared" si="3"/>
        <v>0</v>
      </c>
      <c r="V14" s="19">
        <f t="shared" si="4"/>
        <v>0</v>
      </c>
      <c r="W14" s="4"/>
      <c r="X14" s="4"/>
      <c r="Y14" s="4"/>
      <c r="Z14" s="22">
        <f t="shared" si="5"/>
        <v>0</v>
      </c>
    </row>
    <row r="15" spans="1:26" ht="16" x14ac:dyDescent="0.2">
      <c r="A15" s="8">
        <v>1</v>
      </c>
      <c r="B15" s="33" t="s">
        <v>20</v>
      </c>
      <c r="C15" s="45" t="s">
        <v>1</v>
      </c>
      <c r="D15" s="10">
        <v>17647</v>
      </c>
      <c r="E15" s="16">
        <v>6</v>
      </c>
      <c r="F15" s="16">
        <v>1</v>
      </c>
      <c r="G15" s="16">
        <v>100000</v>
      </c>
      <c r="H15" s="10">
        <f t="shared" ref="H15:H23" si="6">+E15*F15*G15</f>
        <v>600000</v>
      </c>
      <c r="I15" s="11">
        <f t="shared" ref="I15:I23" si="7">+D15*H15</f>
        <v>10588200000</v>
      </c>
      <c r="J15" s="11"/>
      <c r="K15" s="11"/>
      <c r="L15" s="84"/>
      <c r="M15" s="84"/>
      <c r="N15" s="84"/>
      <c r="O15" s="84"/>
      <c r="P15" s="84"/>
      <c r="Q15" s="19">
        <f t="shared" ref="Q15:Q23" si="8">G15*106%</f>
        <v>106000</v>
      </c>
      <c r="R15" s="10">
        <v>16335</v>
      </c>
      <c r="S15" s="16">
        <v>6</v>
      </c>
      <c r="T15" s="16">
        <v>1</v>
      </c>
      <c r="U15" s="22">
        <f t="shared" si="3"/>
        <v>10389060000</v>
      </c>
      <c r="V15" s="19">
        <f t="shared" si="4"/>
        <v>112360</v>
      </c>
      <c r="W15" s="10">
        <v>16335</v>
      </c>
      <c r="X15" s="16">
        <v>6</v>
      </c>
      <c r="Y15" s="16">
        <v>1</v>
      </c>
      <c r="Z15" s="22">
        <f t="shared" si="5"/>
        <v>11012403600</v>
      </c>
    </row>
    <row r="16" spans="1:26" ht="16" x14ac:dyDescent="0.2">
      <c r="A16" s="8">
        <v>2</v>
      </c>
      <c r="B16" s="33" t="s">
        <v>21</v>
      </c>
      <c r="C16" s="45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6"/>
        <v>4500000</v>
      </c>
      <c r="I16" s="11">
        <f t="shared" si="7"/>
        <v>2313000000</v>
      </c>
      <c r="J16" s="11"/>
      <c r="K16" s="11"/>
      <c r="L16" s="84"/>
      <c r="M16" s="84"/>
      <c r="N16" s="84"/>
      <c r="O16" s="84"/>
      <c r="P16" s="84"/>
      <c r="Q16" s="19">
        <f t="shared" si="8"/>
        <v>53000</v>
      </c>
      <c r="R16" s="16">
        <v>514</v>
      </c>
      <c r="S16" s="16">
        <v>3</v>
      </c>
      <c r="T16" s="16">
        <v>30</v>
      </c>
      <c r="U16" s="22">
        <f t="shared" si="3"/>
        <v>2451780000</v>
      </c>
      <c r="V16" s="19">
        <f t="shared" si="4"/>
        <v>56180</v>
      </c>
      <c r="W16" s="16">
        <v>514</v>
      </c>
      <c r="X16" s="16">
        <v>3</v>
      </c>
      <c r="Y16" s="16">
        <v>30</v>
      </c>
      <c r="Z16" s="22">
        <f t="shared" si="5"/>
        <v>2598886800</v>
      </c>
    </row>
    <row r="17" spans="1:26" ht="16" x14ac:dyDescent="0.2">
      <c r="A17" s="8">
        <v>3</v>
      </c>
      <c r="B17" s="33" t="s">
        <v>23</v>
      </c>
      <c r="C17" s="45" t="s">
        <v>1</v>
      </c>
      <c r="D17" s="60">
        <v>12228</v>
      </c>
      <c r="E17" s="16">
        <v>4</v>
      </c>
      <c r="F17" s="16">
        <v>1</v>
      </c>
      <c r="G17" s="16">
        <v>150000</v>
      </c>
      <c r="H17" s="10">
        <f t="shared" si="6"/>
        <v>600000</v>
      </c>
      <c r="I17" s="11">
        <f t="shared" si="7"/>
        <v>7336800000</v>
      </c>
      <c r="J17" s="11"/>
      <c r="K17" s="11"/>
      <c r="L17" s="84"/>
      <c r="M17" s="84"/>
      <c r="N17" s="84"/>
      <c r="O17" s="84"/>
      <c r="P17" s="84"/>
      <c r="Q17" s="19">
        <f t="shared" si="8"/>
        <v>159000</v>
      </c>
      <c r="R17" s="60">
        <v>12228</v>
      </c>
      <c r="S17" s="16">
        <v>4</v>
      </c>
      <c r="T17" s="16">
        <v>1</v>
      </c>
      <c r="U17" s="22">
        <f t="shared" si="3"/>
        <v>7777008000</v>
      </c>
      <c r="V17" s="19">
        <f t="shared" si="4"/>
        <v>168540</v>
      </c>
      <c r="W17" s="60">
        <v>12228</v>
      </c>
      <c r="X17" s="16">
        <v>4</v>
      </c>
      <c r="Y17" s="16">
        <v>1</v>
      </c>
      <c r="Z17" s="22">
        <f t="shared" si="5"/>
        <v>8243628480</v>
      </c>
    </row>
    <row r="18" spans="1:26" ht="16" x14ac:dyDescent="0.2">
      <c r="A18" s="12">
        <v>4</v>
      </c>
      <c r="B18" s="33" t="s">
        <v>24</v>
      </c>
      <c r="C18" s="45" t="s">
        <v>25</v>
      </c>
      <c r="D18" s="32">
        <v>327437</v>
      </c>
      <c r="E18" s="17">
        <v>1</v>
      </c>
      <c r="F18" s="17">
        <v>1</v>
      </c>
      <c r="G18" s="16">
        <v>329000</v>
      </c>
      <c r="H18" s="10">
        <f t="shared" si="6"/>
        <v>329000</v>
      </c>
      <c r="I18" s="11">
        <f t="shared" si="7"/>
        <v>107726773000</v>
      </c>
      <c r="J18" s="11"/>
      <c r="K18" s="11"/>
      <c r="L18" s="84"/>
      <c r="M18" s="84"/>
      <c r="N18" s="84"/>
      <c r="O18" s="84"/>
      <c r="P18" s="84"/>
      <c r="Q18" s="19">
        <f t="shared" si="8"/>
        <v>348740</v>
      </c>
      <c r="R18" s="32">
        <v>327437</v>
      </c>
      <c r="S18" s="17">
        <v>1</v>
      </c>
      <c r="T18" s="17">
        <v>1</v>
      </c>
      <c r="U18" s="22">
        <f t="shared" si="3"/>
        <v>114190379380</v>
      </c>
      <c r="V18" s="19">
        <f t="shared" si="4"/>
        <v>369664.4</v>
      </c>
      <c r="W18" s="32">
        <v>327437</v>
      </c>
      <c r="X18" s="17">
        <v>1</v>
      </c>
      <c r="Y18" s="17">
        <v>1</v>
      </c>
      <c r="Z18" s="22">
        <f t="shared" si="5"/>
        <v>121041802142.8</v>
      </c>
    </row>
    <row r="19" spans="1:26" ht="16" x14ac:dyDescent="0.2">
      <c r="A19" s="8">
        <v>5</v>
      </c>
      <c r="B19" s="33" t="s">
        <v>26</v>
      </c>
      <c r="C19" s="45" t="s">
        <v>25</v>
      </c>
      <c r="D19" s="32">
        <v>576450</v>
      </c>
      <c r="E19" s="17">
        <v>1</v>
      </c>
      <c r="F19" s="17">
        <v>1</v>
      </c>
      <c r="G19" s="16">
        <v>314000</v>
      </c>
      <c r="H19" s="10">
        <f t="shared" si="6"/>
        <v>314000</v>
      </c>
      <c r="I19" s="11">
        <f t="shared" si="7"/>
        <v>181005300000</v>
      </c>
      <c r="J19" s="11"/>
      <c r="K19" s="11"/>
      <c r="L19" s="84"/>
      <c r="M19" s="84"/>
      <c r="N19" s="84"/>
      <c r="O19" s="84"/>
      <c r="P19" s="84"/>
      <c r="Q19" s="19">
        <f t="shared" si="8"/>
        <v>332840</v>
      </c>
      <c r="R19" s="32">
        <v>576450</v>
      </c>
      <c r="S19" s="17">
        <v>1</v>
      </c>
      <c r="T19" s="17">
        <v>1</v>
      </c>
      <c r="U19" s="22">
        <f t="shared" si="3"/>
        <v>191865618000</v>
      </c>
      <c r="V19" s="19">
        <f t="shared" si="4"/>
        <v>352810.4</v>
      </c>
      <c r="W19" s="32">
        <v>576450</v>
      </c>
      <c r="X19" s="17">
        <v>1</v>
      </c>
      <c r="Y19" s="17">
        <v>1</v>
      </c>
      <c r="Z19" s="22">
        <f t="shared" si="5"/>
        <v>203377555080</v>
      </c>
    </row>
    <row r="20" spans="1:26" ht="16" x14ac:dyDescent="0.2">
      <c r="A20" s="8">
        <v>6</v>
      </c>
      <c r="B20" s="33" t="s">
        <v>27</v>
      </c>
      <c r="C20" s="45" t="s">
        <v>25</v>
      </c>
      <c r="D20" s="32">
        <v>48513</v>
      </c>
      <c r="E20" s="17">
        <v>1</v>
      </c>
      <c r="F20" s="17">
        <v>1</v>
      </c>
      <c r="G20" s="16">
        <v>2634000</v>
      </c>
      <c r="H20" s="10">
        <f t="shared" si="6"/>
        <v>2634000</v>
      </c>
      <c r="I20" s="11">
        <f t="shared" si="7"/>
        <v>127783242000</v>
      </c>
      <c r="J20" s="11"/>
      <c r="K20" s="11"/>
      <c r="L20" s="84"/>
      <c r="M20" s="84"/>
      <c r="N20" s="84"/>
      <c r="O20" s="84"/>
      <c r="P20" s="84"/>
      <c r="Q20" s="19">
        <f t="shared" si="8"/>
        <v>2792040</v>
      </c>
      <c r="R20" s="32">
        <v>48513</v>
      </c>
      <c r="S20" s="17">
        <v>1</v>
      </c>
      <c r="T20" s="17">
        <v>1</v>
      </c>
      <c r="U20" s="22">
        <f t="shared" si="3"/>
        <v>135450236520</v>
      </c>
      <c r="V20" s="19">
        <f t="shared" si="4"/>
        <v>2959562.4000000004</v>
      </c>
      <c r="W20" s="32">
        <v>48513</v>
      </c>
      <c r="X20" s="17">
        <v>1</v>
      </c>
      <c r="Y20" s="17">
        <v>1</v>
      </c>
      <c r="Z20" s="22">
        <f t="shared" si="5"/>
        <v>143577250711.20001</v>
      </c>
    </row>
    <row r="21" spans="1:26" ht="16" x14ac:dyDescent="0.2">
      <c r="A21" s="8">
        <v>7</v>
      </c>
      <c r="B21" s="33" t="s">
        <v>28</v>
      </c>
      <c r="C21" s="45" t="s">
        <v>25</v>
      </c>
      <c r="D21" s="32">
        <v>2276</v>
      </c>
      <c r="E21" s="17">
        <v>1</v>
      </c>
      <c r="F21" s="17">
        <v>1</v>
      </c>
      <c r="G21" s="16">
        <v>1023000</v>
      </c>
      <c r="H21" s="10">
        <f t="shared" si="6"/>
        <v>1023000</v>
      </c>
      <c r="I21" s="11">
        <f t="shared" si="7"/>
        <v>2328348000</v>
      </c>
      <c r="J21" s="11"/>
      <c r="K21" s="11"/>
      <c r="L21" s="84"/>
      <c r="M21" s="84"/>
      <c r="N21" s="84"/>
      <c r="O21" s="84"/>
      <c r="P21" s="84"/>
      <c r="Q21" s="19">
        <f t="shared" si="8"/>
        <v>1084380</v>
      </c>
      <c r="R21" s="32">
        <v>1333</v>
      </c>
      <c r="S21" s="17">
        <v>1</v>
      </c>
      <c r="T21" s="17">
        <v>1</v>
      </c>
      <c r="U21" s="22">
        <f t="shared" si="3"/>
        <v>1445478540</v>
      </c>
      <c r="V21" s="19">
        <f t="shared" si="4"/>
        <v>1149442.8</v>
      </c>
      <c r="W21" s="32">
        <v>1333</v>
      </c>
      <c r="X21" s="17">
        <v>1</v>
      </c>
      <c r="Y21" s="17">
        <v>1</v>
      </c>
      <c r="Z21" s="22">
        <f t="shared" si="5"/>
        <v>1532207252.4000001</v>
      </c>
    </row>
    <row r="22" spans="1:26" ht="16" x14ac:dyDescent="0.2">
      <c r="A22" s="12">
        <v>8</v>
      </c>
      <c r="B22" s="9" t="s">
        <v>29</v>
      </c>
      <c r="C22" s="45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6"/>
        <v>346000</v>
      </c>
      <c r="I22" s="11">
        <f t="shared" si="7"/>
        <v>8286008000</v>
      </c>
      <c r="J22" s="11"/>
      <c r="K22" s="11"/>
      <c r="L22" s="84"/>
      <c r="M22" s="84"/>
      <c r="N22" s="84"/>
      <c r="O22" s="84"/>
      <c r="P22" s="84"/>
      <c r="Q22" s="19">
        <f t="shared" si="8"/>
        <v>366760</v>
      </c>
      <c r="R22" s="17">
        <v>23948</v>
      </c>
      <c r="S22" s="17">
        <v>1</v>
      </c>
      <c r="T22" s="17">
        <v>1</v>
      </c>
      <c r="U22" s="22">
        <f t="shared" si="3"/>
        <v>8783168480</v>
      </c>
      <c r="V22" s="19">
        <f t="shared" si="4"/>
        <v>388765.60000000003</v>
      </c>
      <c r="W22" s="17">
        <v>23948</v>
      </c>
      <c r="X22" s="17">
        <v>1</v>
      </c>
      <c r="Y22" s="17">
        <v>1</v>
      </c>
      <c r="Z22" s="22">
        <f t="shared" si="5"/>
        <v>9310158588.8000011</v>
      </c>
    </row>
    <row r="23" spans="1:26" ht="16" x14ac:dyDescent="0.2">
      <c r="A23" s="12">
        <v>9</v>
      </c>
      <c r="B23" s="145" t="s">
        <v>74</v>
      </c>
      <c r="C23" s="45" t="s">
        <v>1</v>
      </c>
      <c r="D23" s="10">
        <v>16335</v>
      </c>
      <c r="E23" s="17">
        <v>12</v>
      </c>
      <c r="F23" s="17">
        <v>1</v>
      </c>
      <c r="G23" s="17">
        <v>100000</v>
      </c>
      <c r="H23" s="10">
        <f t="shared" si="6"/>
        <v>1200000</v>
      </c>
      <c r="I23" s="11">
        <f t="shared" si="7"/>
        <v>19602000000</v>
      </c>
      <c r="J23" s="11"/>
      <c r="K23" s="11"/>
      <c r="L23" s="84"/>
      <c r="M23" s="84"/>
      <c r="N23" s="84"/>
      <c r="O23" s="84"/>
      <c r="P23" s="84"/>
      <c r="Q23" s="19">
        <f t="shared" si="8"/>
        <v>106000</v>
      </c>
      <c r="R23" s="10">
        <v>16335</v>
      </c>
      <c r="S23" s="17">
        <v>12</v>
      </c>
      <c r="T23" s="17">
        <v>1</v>
      </c>
      <c r="U23" s="66">
        <f t="shared" si="3"/>
        <v>20778120000</v>
      </c>
      <c r="V23" s="19">
        <f t="shared" si="4"/>
        <v>112360</v>
      </c>
      <c r="W23" s="10">
        <v>16335</v>
      </c>
      <c r="X23" s="17">
        <v>12</v>
      </c>
      <c r="Y23" s="17">
        <v>1</v>
      </c>
      <c r="Z23" s="66">
        <f t="shared" si="5"/>
        <v>22024807200</v>
      </c>
    </row>
    <row r="24" spans="1:26" x14ac:dyDescent="0.2">
      <c r="A24" s="4" t="s">
        <v>30</v>
      </c>
      <c r="B24" s="5" t="s">
        <v>31</v>
      </c>
      <c r="C24" s="5"/>
      <c r="D24" s="4"/>
      <c r="E24" s="4"/>
      <c r="F24" s="4"/>
      <c r="G24" s="4"/>
      <c r="H24" s="4"/>
      <c r="I24" s="7">
        <f>SUM(I25:I27)</f>
        <v>170366000000</v>
      </c>
      <c r="J24" s="7"/>
      <c r="K24" s="7"/>
      <c r="L24" s="83">
        <v>277535250</v>
      </c>
      <c r="M24" s="83">
        <v>250000000</v>
      </c>
      <c r="N24" s="83"/>
      <c r="O24" s="83"/>
      <c r="P24" s="83"/>
      <c r="R24" s="4"/>
      <c r="S24" s="4"/>
      <c r="T24" s="4"/>
      <c r="U24" s="22">
        <f t="shared" si="3"/>
        <v>0</v>
      </c>
      <c r="V24" s="19">
        <f t="shared" si="4"/>
        <v>0</v>
      </c>
      <c r="W24" s="4"/>
      <c r="X24" s="4"/>
      <c r="Y24" s="4"/>
      <c r="Z24" s="22">
        <f t="shared" si="5"/>
        <v>0</v>
      </c>
    </row>
    <row r="25" spans="1:26" s="110" customFormat="1" ht="16" x14ac:dyDescent="0.2">
      <c r="A25" s="240">
        <v>1</v>
      </c>
      <c r="B25" s="142" t="s">
        <v>32</v>
      </c>
      <c r="C25" s="102" t="s">
        <v>33</v>
      </c>
      <c r="D25" s="241">
        <v>16574</v>
      </c>
      <c r="E25" s="105">
        <v>6</v>
      </c>
      <c r="F25" s="105">
        <v>10</v>
      </c>
      <c r="G25" s="105">
        <v>50000</v>
      </c>
      <c r="H25" s="105">
        <f>+E25*F25*G25</f>
        <v>3000000</v>
      </c>
      <c r="I25" s="122">
        <f t="shared" ref="I25:I26" si="9">+D25*H25</f>
        <v>49722000000</v>
      </c>
      <c r="J25" s="122"/>
      <c r="K25" s="122"/>
      <c r="L25" s="117"/>
      <c r="M25" s="117"/>
      <c r="N25" s="117"/>
      <c r="O25" s="117"/>
      <c r="P25" s="117"/>
      <c r="Q25" s="108">
        <f>G25*106%</f>
        <v>53000</v>
      </c>
      <c r="R25" s="241">
        <v>16574</v>
      </c>
      <c r="S25" s="105">
        <v>6</v>
      </c>
      <c r="T25" s="105">
        <v>15</v>
      </c>
      <c r="U25" s="109">
        <f t="shared" si="3"/>
        <v>79057980000</v>
      </c>
      <c r="V25" s="108">
        <f t="shared" si="4"/>
        <v>56180</v>
      </c>
      <c r="W25" s="241">
        <v>16574</v>
      </c>
      <c r="X25" s="105">
        <v>6</v>
      </c>
      <c r="Y25" s="105">
        <v>15</v>
      </c>
      <c r="Z25" s="109">
        <f t="shared" si="5"/>
        <v>83801458800</v>
      </c>
    </row>
    <row r="26" spans="1:26" s="110" customFormat="1" ht="16" x14ac:dyDescent="0.2">
      <c r="A26" s="240">
        <v>2</v>
      </c>
      <c r="B26" s="142" t="s">
        <v>34</v>
      </c>
      <c r="C26" s="102" t="s">
        <v>33</v>
      </c>
      <c r="D26" s="241">
        <v>16574</v>
      </c>
      <c r="E26" s="241">
        <v>7</v>
      </c>
      <c r="F26" s="241">
        <v>20</v>
      </c>
      <c r="G26" s="105">
        <v>50000</v>
      </c>
      <c r="H26" s="105">
        <f>+E26*F26*G26</f>
        <v>7000000</v>
      </c>
      <c r="I26" s="122">
        <f t="shared" si="9"/>
        <v>116018000000</v>
      </c>
      <c r="J26" s="122"/>
      <c r="K26" s="122"/>
      <c r="L26" s="117"/>
      <c r="M26" s="117"/>
      <c r="N26" s="117"/>
      <c r="O26" s="117"/>
      <c r="P26" s="117"/>
      <c r="Q26" s="108">
        <f>G26*106%</f>
        <v>53000</v>
      </c>
      <c r="R26" s="241">
        <v>16574</v>
      </c>
      <c r="S26" s="241">
        <v>7</v>
      </c>
      <c r="T26" s="241">
        <v>25</v>
      </c>
      <c r="U26" s="109">
        <f t="shared" si="3"/>
        <v>153723850000</v>
      </c>
      <c r="V26" s="108">
        <f t="shared" si="4"/>
        <v>56180</v>
      </c>
      <c r="W26" s="241">
        <v>16574</v>
      </c>
      <c r="X26" s="241">
        <v>7</v>
      </c>
      <c r="Y26" s="241">
        <v>25</v>
      </c>
      <c r="Z26" s="109">
        <f t="shared" si="5"/>
        <v>162947281000</v>
      </c>
    </row>
    <row r="27" spans="1:26" s="110" customFormat="1" ht="16" x14ac:dyDescent="0.2">
      <c r="A27" s="240">
        <v>3</v>
      </c>
      <c r="B27" s="118" t="s">
        <v>75</v>
      </c>
      <c r="C27" s="102" t="s">
        <v>76</v>
      </c>
      <c r="D27" s="241">
        <v>514</v>
      </c>
      <c r="E27" s="241">
        <v>3</v>
      </c>
      <c r="F27" s="241">
        <v>30</v>
      </c>
      <c r="G27" s="105">
        <v>100000</v>
      </c>
      <c r="H27" s="105">
        <f>+E27*F27*G27</f>
        <v>9000000</v>
      </c>
      <c r="I27" s="122">
        <f>+D27*H27</f>
        <v>4626000000</v>
      </c>
      <c r="J27" s="122"/>
      <c r="K27" s="122"/>
      <c r="L27" s="117"/>
      <c r="M27" s="117"/>
      <c r="N27" s="117"/>
      <c r="O27" s="117"/>
      <c r="P27" s="117"/>
      <c r="Q27" s="108">
        <f>G27*106%</f>
        <v>106000</v>
      </c>
      <c r="R27" s="241">
        <v>514</v>
      </c>
      <c r="S27" s="241">
        <v>3</v>
      </c>
      <c r="T27" s="241">
        <v>30</v>
      </c>
      <c r="U27" s="109">
        <f t="shared" si="3"/>
        <v>4903560000</v>
      </c>
      <c r="V27" s="108">
        <f t="shared" si="4"/>
        <v>112360</v>
      </c>
      <c r="W27" s="241">
        <v>514</v>
      </c>
      <c r="X27" s="241">
        <v>3</v>
      </c>
      <c r="Y27" s="241">
        <v>30</v>
      </c>
      <c r="Z27" s="109">
        <f t="shared" si="5"/>
        <v>5197773600</v>
      </c>
    </row>
    <row r="28" spans="1:26" x14ac:dyDescent="0.2">
      <c r="A28" s="4" t="s">
        <v>35</v>
      </c>
      <c r="B28" s="5" t="s">
        <v>161</v>
      </c>
      <c r="C28" s="5"/>
      <c r="D28" s="4"/>
      <c r="E28" s="4"/>
      <c r="F28" s="4"/>
      <c r="G28" s="4"/>
      <c r="H28" s="4"/>
      <c r="I28" s="7">
        <f>SUM(I29:I37)</f>
        <v>1829136000000</v>
      </c>
      <c r="J28" s="7"/>
      <c r="K28" s="7"/>
      <c r="L28" s="83">
        <v>1419480150</v>
      </c>
      <c r="M28" s="83">
        <v>1700000000</v>
      </c>
      <c r="N28" s="83"/>
      <c r="O28" s="83"/>
      <c r="P28" s="83"/>
      <c r="R28" s="4"/>
      <c r="S28" s="4"/>
      <c r="T28" s="4"/>
      <c r="U28" s="22">
        <f t="shared" si="3"/>
        <v>0</v>
      </c>
      <c r="V28" s="19">
        <f t="shared" si="4"/>
        <v>0</v>
      </c>
      <c r="W28" s="4"/>
      <c r="X28" s="4"/>
      <c r="Y28" s="4"/>
      <c r="Z28" s="22">
        <f t="shared" si="5"/>
        <v>0</v>
      </c>
    </row>
    <row r="29" spans="1:26" s="110" customFormat="1" ht="16" x14ac:dyDescent="0.2">
      <c r="A29" s="100">
        <v>1</v>
      </c>
      <c r="B29" s="242" t="s">
        <v>140</v>
      </c>
      <c r="C29" s="243" t="s">
        <v>141</v>
      </c>
      <c r="D29" s="244">
        <v>5140</v>
      </c>
      <c r="E29" s="236">
        <v>1</v>
      </c>
      <c r="F29" s="236">
        <v>1</v>
      </c>
      <c r="G29" s="245">
        <v>20000000</v>
      </c>
      <c r="H29" s="245">
        <v>20000000</v>
      </c>
      <c r="I29" s="122">
        <f>D29*H29</f>
        <v>102800000000</v>
      </c>
      <c r="J29" s="122"/>
      <c r="K29" s="122"/>
      <c r="L29" s="117"/>
      <c r="M29" s="117"/>
      <c r="N29" s="117"/>
      <c r="O29" s="117"/>
      <c r="P29" s="117"/>
      <c r="Q29" s="108"/>
      <c r="R29" s="235"/>
      <c r="S29" s="236"/>
      <c r="T29" s="236"/>
      <c r="U29" s="109"/>
      <c r="V29" s="108"/>
      <c r="W29" s="235"/>
      <c r="X29" s="236"/>
      <c r="Y29" s="236"/>
      <c r="Z29" s="109"/>
    </row>
    <row r="30" spans="1:26" x14ac:dyDescent="0.2">
      <c r="A30" s="12">
        <v>2</v>
      </c>
      <c r="B30" s="140" t="s">
        <v>37</v>
      </c>
      <c r="C30" s="79" t="s">
        <v>38</v>
      </c>
      <c r="D30" s="15">
        <v>1953200</v>
      </c>
      <c r="E30" s="15">
        <v>2</v>
      </c>
      <c r="F30" s="15">
        <v>1</v>
      </c>
      <c r="G30" s="15">
        <v>20000</v>
      </c>
      <c r="H30" s="15">
        <f>+E30*F30*G30</f>
        <v>40000</v>
      </c>
      <c r="I30" s="23">
        <f>+D30*H30</f>
        <v>78128000000</v>
      </c>
      <c r="J30" s="23"/>
      <c r="K30" s="23"/>
      <c r="L30" s="85"/>
      <c r="M30" s="85"/>
      <c r="N30" s="85"/>
      <c r="O30" s="85"/>
      <c r="P30" s="85"/>
      <c r="Q30" s="19">
        <f t="shared" ref="Q30:Q37" si="10">G30*106%</f>
        <v>21200</v>
      </c>
      <c r="R30" s="15">
        <v>1953200</v>
      </c>
      <c r="S30" s="15">
        <v>2</v>
      </c>
      <c r="T30" s="15">
        <v>1</v>
      </c>
      <c r="U30" s="22">
        <f t="shared" si="3"/>
        <v>82815680000</v>
      </c>
      <c r="V30" s="19">
        <f t="shared" si="4"/>
        <v>22472</v>
      </c>
      <c r="W30" s="15">
        <v>1953200</v>
      </c>
      <c r="X30" s="15">
        <v>2</v>
      </c>
      <c r="Y30" s="15">
        <v>1</v>
      </c>
      <c r="Z30" s="22">
        <f t="shared" si="5"/>
        <v>87784620800</v>
      </c>
    </row>
    <row r="31" spans="1:26" ht="16" x14ac:dyDescent="0.2">
      <c r="A31" s="12">
        <v>3</v>
      </c>
      <c r="B31" s="33" t="s">
        <v>136</v>
      </c>
      <c r="C31" s="45" t="s">
        <v>137</v>
      </c>
      <c r="D31" s="15">
        <v>5000000</v>
      </c>
      <c r="E31" s="15">
        <v>7</v>
      </c>
      <c r="F31" s="15">
        <v>1</v>
      </c>
      <c r="G31" s="15">
        <v>20000</v>
      </c>
      <c r="H31" s="10">
        <f t="shared" ref="H31:H32" si="11">+E31*F31*G31</f>
        <v>140000</v>
      </c>
      <c r="I31" s="11">
        <f>+D31*H31</f>
        <v>700000000000</v>
      </c>
      <c r="J31" s="11"/>
      <c r="K31" s="11"/>
      <c r="L31" s="84"/>
      <c r="M31" s="84"/>
      <c r="N31" s="84"/>
      <c r="O31" s="84"/>
      <c r="P31" s="84"/>
      <c r="Q31" s="19">
        <f t="shared" si="10"/>
        <v>21200</v>
      </c>
      <c r="R31" s="15">
        <v>5000000</v>
      </c>
      <c r="S31" s="15">
        <v>6</v>
      </c>
      <c r="T31" s="15">
        <v>1</v>
      </c>
      <c r="U31" s="22">
        <f t="shared" si="3"/>
        <v>636000000000</v>
      </c>
      <c r="V31" s="19">
        <f t="shared" si="4"/>
        <v>22472</v>
      </c>
      <c r="W31" s="15">
        <v>5000000</v>
      </c>
      <c r="X31" s="15">
        <v>6</v>
      </c>
      <c r="Y31" s="15">
        <v>1</v>
      </c>
      <c r="Z31" s="22">
        <f t="shared" si="5"/>
        <v>674160000000</v>
      </c>
    </row>
    <row r="32" spans="1:26" s="110" customFormat="1" ht="16" x14ac:dyDescent="0.2">
      <c r="A32" s="100">
        <v>4</v>
      </c>
      <c r="B32" s="142" t="s">
        <v>43</v>
      </c>
      <c r="C32" s="102" t="s">
        <v>63</v>
      </c>
      <c r="D32" s="119">
        <v>600000</v>
      </c>
      <c r="E32" s="119">
        <v>12</v>
      </c>
      <c r="F32" s="119">
        <v>1</v>
      </c>
      <c r="G32" s="119">
        <v>75000</v>
      </c>
      <c r="H32" s="246">
        <f t="shared" si="11"/>
        <v>900000</v>
      </c>
      <c r="I32" s="247">
        <f t="shared" ref="I32" si="12">+D32*H32</f>
        <v>540000000000</v>
      </c>
      <c r="J32" s="247"/>
      <c r="K32" s="247"/>
      <c r="L32" s="248"/>
      <c r="M32" s="248"/>
      <c r="N32" s="248"/>
      <c r="O32" s="248"/>
      <c r="P32" s="248"/>
      <c r="Q32" s="108">
        <f t="shared" si="10"/>
        <v>79500</v>
      </c>
      <c r="R32" s="119">
        <v>600000</v>
      </c>
      <c r="S32" s="119">
        <v>12</v>
      </c>
      <c r="T32" s="119">
        <v>1</v>
      </c>
      <c r="U32" s="109">
        <f t="shared" si="3"/>
        <v>572400000000</v>
      </c>
      <c r="V32" s="108">
        <f t="shared" si="4"/>
        <v>84270</v>
      </c>
      <c r="W32" s="119">
        <v>600000</v>
      </c>
      <c r="X32" s="119">
        <v>12</v>
      </c>
      <c r="Y32" s="119">
        <v>1</v>
      </c>
      <c r="Z32" s="109">
        <f t="shared" si="5"/>
        <v>606744000000</v>
      </c>
    </row>
    <row r="33" spans="1:26" ht="16" x14ac:dyDescent="0.2">
      <c r="A33" s="12">
        <v>5</v>
      </c>
      <c r="B33" s="9" t="s">
        <v>70</v>
      </c>
      <c r="C33" s="45" t="s">
        <v>33</v>
      </c>
      <c r="D33" s="15">
        <v>10477</v>
      </c>
      <c r="E33" s="16">
        <v>2</v>
      </c>
      <c r="F33" s="16">
        <v>10</v>
      </c>
      <c r="G33" s="10">
        <v>500000</v>
      </c>
      <c r="H33" s="10">
        <f>+E33*F33*G33</f>
        <v>10000000</v>
      </c>
      <c r="I33" s="11">
        <f>+D33*H33</f>
        <v>104770000000</v>
      </c>
      <c r="J33" s="11"/>
      <c r="K33" s="11"/>
      <c r="L33" s="84"/>
      <c r="M33" s="84"/>
      <c r="N33" s="84"/>
      <c r="O33" s="84"/>
      <c r="P33" s="84"/>
      <c r="Q33" s="19">
        <f t="shared" si="10"/>
        <v>530000</v>
      </c>
      <c r="R33" s="15">
        <v>7230</v>
      </c>
      <c r="S33" s="16">
        <v>2</v>
      </c>
      <c r="T33" s="16">
        <v>12</v>
      </c>
      <c r="U33" s="22">
        <f>Q33*R33*S33*T33</f>
        <v>91965600000</v>
      </c>
      <c r="V33" s="19">
        <f t="shared" si="4"/>
        <v>561800</v>
      </c>
      <c r="W33" s="15">
        <v>7230</v>
      </c>
      <c r="X33" s="16">
        <v>2</v>
      </c>
      <c r="Y33" s="16">
        <v>12</v>
      </c>
      <c r="Z33" s="22">
        <f>V33*W33*X33*Y33</f>
        <v>97483536000</v>
      </c>
    </row>
    <row r="34" spans="1:26" s="110" customFormat="1" ht="16" x14ac:dyDescent="0.2">
      <c r="A34" s="100">
        <v>6</v>
      </c>
      <c r="B34" s="234" t="s">
        <v>162</v>
      </c>
      <c r="C34" s="102" t="s">
        <v>76</v>
      </c>
      <c r="D34" s="235">
        <v>508</v>
      </c>
      <c r="E34" s="236">
        <v>4</v>
      </c>
      <c r="F34" s="236">
        <v>1</v>
      </c>
      <c r="G34" s="235">
        <v>0</v>
      </c>
      <c r="H34" s="105">
        <f>E34*F34*G34</f>
        <v>0</v>
      </c>
      <c r="I34" s="122">
        <f>D34*H34</f>
        <v>0</v>
      </c>
      <c r="J34" s="122"/>
      <c r="K34" s="122"/>
      <c r="L34" s="117"/>
      <c r="M34" s="117"/>
      <c r="N34" s="117"/>
      <c r="O34" s="117"/>
      <c r="P34" s="117"/>
      <c r="Q34" s="108">
        <f t="shared" si="10"/>
        <v>0</v>
      </c>
      <c r="R34" s="235"/>
      <c r="S34" s="236"/>
      <c r="T34" s="236"/>
      <c r="U34" s="109"/>
      <c r="V34" s="108">
        <f t="shared" si="4"/>
        <v>0</v>
      </c>
      <c r="W34" s="235"/>
      <c r="X34" s="236"/>
      <c r="Y34" s="236"/>
      <c r="Z34" s="109"/>
    </row>
    <row r="35" spans="1:26" s="110" customFormat="1" ht="16" x14ac:dyDescent="0.2">
      <c r="A35" s="100">
        <v>7</v>
      </c>
      <c r="B35" s="142" t="s">
        <v>45</v>
      </c>
      <c r="C35" s="102" t="s">
        <v>22</v>
      </c>
      <c r="D35" s="119">
        <v>514</v>
      </c>
      <c r="E35" s="119">
        <v>2</v>
      </c>
      <c r="F35" s="119">
        <v>1</v>
      </c>
      <c r="G35" s="119">
        <v>40000000</v>
      </c>
      <c r="H35" s="105">
        <f>E35*F35*G35</f>
        <v>80000000</v>
      </c>
      <c r="I35" s="122">
        <f>+D35*H35</f>
        <v>41120000000</v>
      </c>
      <c r="J35" s="122"/>
      <c r="K35" s="122"/>
      <c r="L35" s="117"/>
      <c r="M35" s="117"/>
      <c r="N35" s="117"/>
      <c r="O35" s="117"/>
      <c r="P35" s="117"/>
      <c r="Q35" s="108">
        <f t="shared" si="10"/>
        <v>42400000</v>
      </c>
      <c r="R35" s="119">
        <v>514</v>
      </c>
      <c r="S35" s="119">
        <v>2</v>
      </c>
      <c r="T35" s="119">
        <v>1</v>
      </c>
      <c r="U35" s="109">
        <f>Q35*R35*S35*T35</f>
        <v>43587200000</v>
      </c>
      <c r="V35" s="108">
        <f t="shared" si="4"/>
        <v>44944000</v>
      </c>
      <c r="W35" s="119">
        <v>514</v>
      </c>
      <c r="X35" s="119">
        <v>2</v>
      </c>
      <c r="Y35" s="119">
        <v>1</v>
      </c>
      <c r="Z35" s="109">
        <f>V35*W35*X35*Y35</f>
        <v>46202432000</v>
      </c>
    </row>
    <row r="36" spans="1:26" s="110" customFormat="1" ht="16" x14ac:dyDescent="0.2">
      <c r="A36" s="100">
        <v>8</v>
      </c>
      <c r="B36" s="142" t="s">
        <v>44</v>
      </c>
      <c r="C36" s="102" t="s">
        <v>2</v>
      </c>
      <c r="D36" s="119">
        <v>7230</v>
      </c>
      <c r="E36" s="119">
        <v>12</v>
      </c>
      <c r="F36" s="119">
        <v>1</v>
      </c>
      <c r="G36" s="119">
        <v>1100000</v>
      </c>
      <c r="H36" s="105">
        <f>+E36*F36*G36</f>
        <v>13200000</v>
      </c>
      <c r="I36" s="122">
        <f>+D36*H36</f>
        <v>95436000000</v>
      </c>
      <c r="J36" s="122"/>
      <c r="K36" s="122"/>
      <c r="L36" s="117"/>
      <c r="M36" s="117"/>
      <c r="N36" s="117"/>
      <c r="O36" s="117"/>
      <c r="P36" s="117"/>
      <c r="Q36" s="108">
        <f t="shared" si="10"/>
        <v>1166000</v>
      </c>
      <c r="R36" s="119">
        <v>7230</v>
      </c>
      <c r="S36" s="119">
        <v>12</v>
      </c>
      <c r="T36" s="119">
        <v>1</v>
      </c>
      <c r="U36" s="109">
        <f>Q36*R36*S36*T36</f>
        <v>101162160000</v>
      </c>
      <c r="V36" s="108">
        <f t="shared" si="4"/>
        <v>1235960</v>
      </c>
      <c r="W36" s="119">
        <v>7230</v>
      </c>
      <c r="X36" s="119">
        <v>12</v>
      </c>
      <c r="Y36" s="119">
        <v>1</v>
      </c>
      <c r="Z36" s="109">
        <f>V36*W36*X36*Y36</f>
        <v>107231889600</v>
      </c>
    </row>
    <row r="37" spans="1:26" s="110" customFormat="1" ht="16" x14ac:dyDescent="0.2">
      <c r="A37" s="100">
        <v>9</v>
      </c>
      <c r="B37" s="118" t="s">
        <v>156</v>
      </c>
      <c r="C37" s="102" t="s">
        <v>61</v>
      </c>
      <c r="D37" s="119">
        <v>83441</v>
      </c>
      <c r="E37" s="104">
        <v>8</v>
      </c>
      <c r="F37" s="104">
        <v>1</v>
      </c>
      <c r="G37" s="104">
        <v>250000</v>
      </c>
      <c r="H37" s="105">
        <f>+E37*F37*G37</f>
        <v>2000000</v>
      </c>
      <c r="I37" s="122">
        <f>+D37*H37</f>
        <v>166882000000</v>
      </c>
      <c r="J37" s="122"/>
      <c r="K37" s="122"/>
      <c r="L37" s="117"/>
      <c r="M37" s="117"/>
      <c r="N37" s="117"/>
      <c r="O37" s="117"/>
      <c r="P37" s="117"/>
      <c r="Q37" s="108">
        <f t="shared" si="10"/>
        <v>265000</v>
      </c>
      <c r="R37" s="119">
        <v>83441</v>
      </c>
      <c r="S37" s="104">
        <v>12</v>
      </c>
      <c r="T37" s="104">
        <v>1</v>
      </c>
      <c r="U37" s="109">
        <f>Q37*R37*S37*T37</f>
        <v>265342380000</v>
      </c>
      <c r="V37" s="108">
        <f t="shared" si="4"/>
        <v>280900</v>
      </c>
      <c r="W37" s="119">
        <v>83441</v>
      </c>
      <c r="X37" s="104">
        <v>12</v>
      </c>
      <c r="Y37" s="104">
        <v>1</v>
      </c>
      <c r="Z37" s="109">
        <f>V37*W37*X37*Y37</f>
        <v>281262922800</v>
      </c>
    </row>
    <row r="38" spans="1:26" x14ac:dyDescent="0.2">
      <c r="A38" s="4" t="s">
        <v>46</v>
      </c>
      <c r="B38" s="73" t="s">
        <v>47</v>
      </c>
      <c r="C38" s="73"/>
      <c r="D38" s="74"/>
      <c r="E38" s="74"/>
      <c r="F38" s="74"/>
      <c r="G38" s="74"/>
      <c r="H38" s="74"/>
      <c r="I38" s="75">
        <f>SUM(I39:I51)</f>
        <v>428431900000</v>
      </c>
      <c r="J38" s="7"/>
      <c r="K38" s="7"/>
      <c r="L38" s="83">
        <v>453806200</v>
      </c>
      <c r="M38" s="83">
        <v>500000000</v>
      </c>
      <c r="N38" s="83"/>
      <c r="O38" s="83"/>
      <c r="P38" s="83"/>
      <c r="R38" s="74"/>
      <c r="S38" s="74"/>
      <c r="T38" s="74"/>
      <c r="U38" s="22">
        <f t="shared" si="3"/>
        <v>0</v>
      </c>
      <c r="V38" s="19">
        <f t="shared" si="4"/>
        <v>0</v>
      </c>
      <c r="W38" s="74"/>
      <c r="X38" s="74"/>
      <c r="Y38" s="74"/>
      <c r="Z38" s="22">
        <f t="shared" si="5"/>
        <v>0</v>
      </c>
    </row>
    <row r="39" spans="1:26" ht="16" x14ac:dyDescent="0.2">
      <c r="A39" s="12">
        <v>1</v>
      </c>
      <c r="B39" s="137" t="s">
        <v>66</v>
      </c>
      <c r="C39" s="61" t="s">
        <v>61</v>
      </c>
      <c r="D39" s="15">
        <v>83441</v>
      </c>
      <c r="E39" s="15">
        <v>2</v>
      </c>
      <c r="F39" s="15">
        <v>3</v>
      </c>
      <c r="G39" s="15">
        <v>100000</v>
      </c>
      <c r="H39" s="10">
        <f>+E39*F39*G39</f>
        <v>600000</v>
      </c>
      <c r="I39" s="11">
        <f>+D39*H39</f>
        <v>50064600000</v>
      </c>
      <c r="J39" s="11"/>
      <c r="K39" s="11"/>
      <c r="L39" s="84"/>
      <c r="M39" s="84"/>
      <c r="N39" s="84"/>
      <c r="O39" s="84"/>
      <c r="P39" s="84"/>
      <c r="Q39" s="19">
        <f t="shared" ref="Q39:Q51" si="13">G39*106%</f>
        <v>106000</v>
      </c>
      <c r="R39" s="15">
        <v>83441</v>
      </c>
      <c r="S39" s="15">
        <v>2</v>
      </c>
      <c r="T39" s="15">
        <v>3</v>
      </c>
      <c r="U39" s="22">
        <f t="shared" si="3"/>
        <v>53068476000</v>
      </c>
      <c r="V39" s="19">
        <f t="shared" si="4"/>
        <v>112360</v>
      </c>
      <c r="W39" s="15">
        <v>83441</v>
      </c>
      <c r="X39" s="15">
        <v>2</v>
      </c>
      <c r="Y39" s="15">
        <v>3</v>
      </c>
      <c r="Z39" s="22">
        <f t="shared" si="5"/>
        <v>56252584560</v>
      </c>
    </row>
    <row r="40" spans="1:26" ht="16" x14ac:dyDescent="0.2">
      <c r="A40" s="12">
        <v>2</v>
      </c>
      <c r="B40" s="13" t="s">
        <v>67</v>
      </c>
      <c r="C40" s="61" t="s">
        <v>61</v>
      </c>
      <c r="D40" s="15">
        <v>83441</v>
      </c>
      <c r="E40" s="15">
        <v>10</v>
      </c>
      <c r="F40" s="15">
        <v>1</v>
      </c>
      <c r="G40" s="15">
        <v>200000</v>
      </c>
      <c r="H40" s="10">
        <f>+E40*F40*G40</f>
        <v>2000000</v>
      </c>
      <c r="I40" s="11">
        <f>+D40*H40</f>
        <v>166882000000</v>
      </c>
      <c r="J40" s="11"/>
      <c r="K40" s="11"/>
      <c r="L40" s="84"/>
      <c r="M40" s="84"/>
      <c r="N40" s="84"/>
      <c r="O40" s="84"/>
      <c r="P40" s="84"/>
      <c r="Q40" s="19">
        <f t="shared" si="13"/>
        <v>212000</v>
      </c>
      <c r="R40" s="15">
        <v>83441</v>
      </c>
      <c r="S40" s="15">
        <v>12</v>
      </c>
      <c r="T40" s="15">
        <v>1</v>
      </c>
      <c r="U40" s="22">
        <f t="shared" si="3"/>
        <v>212273904000</v>
      </c>
      <c r="V40" s="19">
        <f t="shared" si="4"/>
        <v>224720</v>
      </c>
      <c r="W40" s="15">
        <v>83441</v>
      </c>
      <c r="X40" s="15">
        <v>12</v>
      </c>
      <c r="Y40" s="15">
        <v>1</v>
      </c>
      <c r="Z40" s="22">
        <f t="shared" si="5"/>
        <v>225010338240</v>
      </c>
    </row>
    <row r="41" spans="1:26" s="110" customFormat="1" ht="16" x14ac:dyDescent="0.2">
      <c r="A41" s="100">
        <v>3</v>
      </c>
      <c r="B41" s="143" t="s">
        <v>68</v>
      </c>
      <c r="C41" s="144" t="s">
        <v>61</v>
      </c>
      <c r="D41" s="119">
        <v>44360</v>
      </c>
      <c r="E41" s="119">
        <v>10</v>
      </c>
      <c r="F41" s="119">
        <v>1</v>
      </c>
      <c r="G41" s="119">
        <v>0</v>
      </c>
      <c r="H41" s="105">
        <f>+E41*F41*G41</f>
        <v>0</v>
      </c>
      <c r="I41" s="122">
        <f>+D41*H41</f>
        <v>0</v>
      </c>
      <c r="J41" s="122"/>
      <c r="K41" s="122"/>
      <c r="L41" s="117"/>
      <c r="M41" s="117"/>
      <c r="N41" s="117"/>
      <c r="O41" s="117"/>
      <c r="P41" s="117"/>
      <c r="Q41" s="108">
        <f t="shared" si="13"/>
        <v>0</v>
      </c>
      <c r="R41" s="119">
        <v>44360</v>
      </c>
      <c r="S41" s="119">
        <v>12</v>
      </c>
      <c r="T41" s="119">
        <v>1</v>
      </c>
      <c r="U41" s="109">
        <f t="shared" si="3"/>
        <v>0</v>
      </c>
      <c r="V41" s="108">
        <f t="shared" si="4"/>
        <v>0</v>
      </c>
      <c r="W41" s="119">
        <v>44360</v>
      </c>
      <c r="X41" s="119">
        <v>12</v>
      </c>
      <c r="Y41" s="119">
        <v>1</v>
      </c>
      <c r="Z41" s="109">
        <f t="shared" si="5"/>
        <v>0</v>
      </c>
    </row>
    <row r="42" spans="1:26" s="110" customFormat="1" x14ac:dyDescent="0.2">
      <c r="A42" s="240">
        <v>4</v>
      </c>
      <c r="B42" s="249" t="s">
        <v>158</v>
      </c>
      <c r="C42" s="144" t="s">
        <v>22</v>
      </c>
      <c r="D42" s="144">
        <v>514</v>
      </c>
      <c r="E42" s="250"/>
      <c r="F42" s="144"/>
      <c r="G42" s="250"/>
      <c r="H42" s="250">
        <v>100000000</v>
      </c>
      <c r="I42" s="251">
        <f>D42*H42</f>
        <v>51400000000</v>
      </c>
      <c r="J42" s="251"/>
      <c r="K42" s="251"/>
      <c r="L42" s="252"/>
      <c r="M42" s="252"/>
      <c r="N42" s="252"/>
      <c r="O42" s="252"/>
      <c r="P42" s="252"/>
      <c r="Q42" s="108">
        <f t="shared" si="13"/>
        <v>0</v>
      </c>
      <c r="R42" s="144">
        <v>514</v>
      </c>
      <c r="S42" s="250"/>
      <c r="T42" s="144"/>
      <c r="U42" s="109">
        <f t="shared" si="3"/>
        <v>0</v>
      </c>
      <c r="V42" s="108">
        <f t="shared" si="4"/>
        <v>0</v>
      </c>
      <c r="W42" s="144">
        <v>514</v>
      </c>
      <c r="X42" s="250"/>
      <c r="Y42" s="144"/>
      <c r="Z42" s="109">
        <f t="shared" si="5"/>
        <v>0</v>
      </c>
    </row>
    <row r="43" spans="1:26" hidden="1" x14ac:dyDescent="0.2">
      <c r="A43" s="8"/>
      <c r="B43" s="33" t="s">
        <v>142</v>
      </c>
      <c r="C43" s="61" t="s">
        <v>22</v>
      </c>
      <c r="D43" s="61">
        <v>514</v>
      </c>
      <c r="E43" s="62">
        <v>1</v>
      </c>
      <c r="F43" s="61">
        <v>1</v>
      </c>
      <c r="G43" s="62">
        <v>50000000</v>
      </c>
      <c r="H43" s="62">
        <f>E43*F43*G43</f>
        <v>50000000</v>
      </c>
      <c r="I43" s="63">
        <f>H43*D43</f>
        <v>25700000000</v>
      </c>
      <c r="J43" s="63"/>
      <c r="K43" s="63"/>
      <c r="L43" s="21"/>
      <c r="M43" s="21"/>
      <c r="N43" s="21"/>
      <c r="O43" s="21"/>
      <c r="P43" s="21"/>
      <c r="Q43" s="19">
        <f t="shared" si="13"/>
        <v>53000000</v>
      </c>
      <c r="R43" s="61">
        <v>514</v>
      </c>
      <c r="S43" s="62">
        <v>1</v>
      </c>
      <c r="T43" s="61">
        <v>1</v>
      </c>
      <c r="U43" s="22">
        <f t="shared" si="3"/>
        <v>27242000000</v>
      </c>
      <c r="V43" s="19">
        <f t="shared" si="4"/>
        <v>56180000</v>
      </c>
      <c r="W43" s="61">
        <v>514</v>
      </c>
      <c r="X43" s="62">
        <v>1</v>
      </c>
      <c r="Y43" s="61">
        <v>1</v>
      </c>
      <c r="Z43" s="22">
        <f t="shared" si="5"/>
        <v>28876520000</v>
      </c>
    </row>
    <row r="44" spans="1:26" hidden="1" x14ac:dyDescent="0.2">
      <c r="A44" s="8"/>
      <c r="B44" s="33" t="s">
        <v>143</v>
      </c>
      <c r="C44" s="61" t="s">
        <v>22</v>
      </c>
      <c r="D44" s="61">
        <v>514</v>
      </c>
      <c r="E44" s="65">
        <v>1</v>
      </c>
      <c r="F44" s="64">
        <v>500</v>
      </c>
      <c r="G44" s="65">
        <v>50000</v>
      </c>
      <c r="H44" s="62">
        <f t="shared" ref="H44:H51" si="14">E44*F44*G44</f>
        <v>25000000</v>
      </c>
      <c r="I44" s="63">
        <f t="shared" ref="I44:I51" si="15">D44*H44</f>
        <v>12850000000</v>
      </c>
      <c r="J44" s="63"/>
      <c r="K44" s="63"/>
      <c r="L44" s="21"/>
      <c r="M44" s="21"/>
      <c r="N44" s="21"/>
      <c r="O44" s="21"/>
      <c r="P44" s="21"/>
      <c r="Q44" s="19">
        <f t="shared" si="13"/>
        <v>53000</v>
      </c>
      <c r="R44" s="61">
        <v>514</v>
      </c>
      <c r="S44" s="65">
        <v>1</v>
      </c>
      <c r="T44" s="64">
        <v>500</v>
      </c>
      <c r="U44" s="22">
        <f t="shared" si="3"/>
        <v>13621000000</v>
      </c>
      <c r="V44" s="19">
        <f t="shared" si="4"/>
        <v>56180</v>
      </c>
      <c r="W44" s="61">
        <v>514</v>
      </c>
      <c r="X44" s="65">
        <v>1</v>
      </c>
      <c r="Y44" s="64">
        <v>500</v>
      </c>
      <c r="Z44" s="22">
        <f t="shared" si="5"/>
        <v>14438260000</v>
      </c>
    </row>
    <row r="45" spans="1:26" hidden="1" x14ac:dyDescent="0.2">
      <c r="A45" s="8"/>
      <c r="B45" s="33" t="s">
        <v>144</v>
      </c>
      <c r="C45" s="61" t="s">
        <v>22</v>
      </c>
      <c r="D45" s="61">
        <v>514</v>
      </c>
      <c r="E45" s="65">
        <v>1</v>
      </c>
      <c r="F45" s="64">
        <v>1</v>
      </c>
      <c r="G45" s="65">
        <v>200000</v>
      </c>
      <c r="H45" s="62">
        <f t="shared" si="14"/>
        <v>200000</v>
      </c>
      <c r="I45" s="63">
        <f t="shared" si="15"/>
        <v>102800000</v>
      </c>
      <c r="J45" s="63"/>
      <c r="K45" s="63"/>
      <c r="L45" s="21"/>
      <c r="M45" s="21"/>
      <c r="N45" s="21"/>
      <c r="O45" s="21"/>
      <c r="P45" s="21"/>
      <c r="Q45" s="19">
        <f t="shared" si="13"/>
        <v>212000</v>
      </c>
      <c r="R45" s="61">
        <v>514</v>
      </c>
      <c r="S45" s="65">
        <v>1</v>
      </c>
      <c r="T45" s="64">
        <v>1</v>
      </c>
      <c r="U45" s="22">
        <f t="shared" si="3"/>
        <v>108968000</v>
      </c>
      <c r="V45" s="19">
        <f t="shared" si="4"/>
        <v>224720</v>
      </c>
      <c r="W45" s="61">
        <v>514</v>
      </c>
      <c r="X45" s="65">
        <v>1</v>
      </c>
      <c r="Y45" s="64">
        <v>1</v>
      </c>
      <c r="Z45" s="22">
        <f t="shared" si="5"/>
        <v>115506080</v>
      </c>
    </row>
    <row r="46" spans="1:26" hidden="1" x14ac:dyDescent="0.2">
      <c r="A46" s="8"/>
      <c r="B46" s="33" t="s">
        <v>145</v>
      </c>
      <c r="C46" s="61" t="s">
        <v>22</v>
      </c>
      <c r="D46" s="61">
        <v>514</v>
      </c>
      <c r="E46" s="65">
        <v>1</v>
      </c>
      <c r="F46" s="64">
        <v>100</v>
      </c>
      <c r="G46" s="65">
        <v>200000</v>
      </c>
      <c r="H46" s="62">
        <f t="shared" si="14"/>
        <v>20000000</v>
      </c>
      <c r="I46" s="63">
        <f t="shared" si="15"/>
        <v>10280000000</v>
      </c>
      <c r="J46" s="63"/>
      <c r="K46" s="63"/>
      <c r="L46" s="21"/>
      <c r="M46" s="21"/>
      <c r="N46" s="21"/>
      <c r="O46" s="21"/>
      <c r="P46" s="21"/>
      <c r="Q46" s="19">
        <f t="shared" si="13"/>
        <v>212000</v>
      </c>
      <c r="R46" s="61">
        <v>514</v>
      </c>
      <c r="S46" s="65">
        <v>1</v>
      </c>
      <c r="T46" s="64">
        <v>100</v>
      </c>
      <c r="U46" s="22">
        <f t="shared" si="3"/>
        <v>10896800000</v>
      </c>
      <c r="V46" s="19">
        <f t="shared" si="4"/>
        <v>224720</v>
      </c>
      <c r="W46" s="61">
        <v>514</v>
      </c>
      <c r="X46" s="65">
        <v>1</v>
      </c>
      <c r="Y46" s="64">
        <v>100</v>
      </c>
      <c r="Z46" s="22">
        <f t="shared" si="5"/>
        <v>11550608000</v>
      </c>
    </row>
    <row r="47" spans="1:26" hidden="1" x14ac:dyDescent="0.2">
      <c r="A47" s="8"/>
      <c r="B47" s="33" t="s">
        <v>146</v>
      </c>
      <c r="C47" s="61" t="s">
        <v>22</v>
      </c>
      <c r="D47" s="61">
        <v>514</v>
      </c>
      <c r="E47" s="65">
        <v>1</v>
      </c>
      <c r="F47" s="64">
        <v>15</v>
      </c>
      <c r="G47" s="65">
        <v>4500000</v>
      </c>
      <c r="H47" s="62">
        <f t="shared" si="14"/>
        <v>67500000</v>
      </c>
      <c r="I47" s="63">
        <f t="shared" si="15"/>
        <v>34695000000</v>
      </c>
      <c r="J47" s="63"/>
      <c r="K47" s="63"/>
      <c r="L47" s="21"/>
      <c r="M47" s="21"/>
      <c r="N47" s="21"/>
      <c r="O47" s="21"/>
      <c r="P47" s="21"/>
      <c r="Q47" s="19">
        <f t="shared" si="13"/>
        <v>4770000</v>
      </c>
      <c r="R47" s="61">
        <v>514</v>
      </c>
      <c r="S47" s="65">
        <v>1</v>
      </c>
      <c r="T47" s="64">
        <v>15</v>
      </c>
      <c r="U47" s="22">
        <f t="shared" si="3"/>
        <v>36776700000</v>
      </c>
      <c r="V47" s="19">
        <f t="shared" si="4"/>
        <v>5056200</v>
      </c>
      <c r="W47" s="61">
        <v>514</v>
      </c>
      <c r="X47" s="65">
        <v>1</v>
      </c>
      <c r="Y47" s="64">
        <v>15</v>
      </c>
      <c r="Z47" s="22">
        <f t="shared" si="5"/>
        <v>38983302000</v>
      </c>
    </row>
    <row r="48" spans="1:26" hidden="1" x14ac:dyDescent="0.2">
      <c r="A48" s="8"/>
      <c r="B48" s="33" t="s">
        <v>147</v>
      </c>
      <c r="C48" s="61" t="s">
        <v>22</v>
      </c>
      <c r="D48" s="61">
        <v>514</v>
      </c>
      <c r="E48" s="65">
        <v>1</v>
      </c>
      <c r="F48" s="61">
        <v>3500</v>
      </c>
      <c r="G48" s="65">
        <v>2500</v>
      </c>
      <c r="H48" s="62">
        <f t="shared" si="14"/>
        <v>8750000</v>
      </c>
      <c r="I48" s="63">
        <f t="shared" si="15"/>
        <v>4497500000</v>
      </c>
      <c r="J48" s="63"/>
      <c r="K48" s="63"/>
      <c r="L48" s="21"/>
      <c r="M48" s="21"/>
      <c r="N48" s="21"/>
      <c r="O48" s="21"/>
      <c r="P48" s="21"/>
      <c r="Q48" s="19">
        <f t="shared" si="13"/>
        <v>2650</v>
      </c>
      <c r="R48" s="61">
        <v>514</v>
      </c>
      <c r="S48" s="65">
        <v>1</v>
      </c>
      <c r="T48" s="61">
        <v>3500</v>
      </c>
      <c r="U48" s="22">
        <f t="shared" si="3"/>
        <v>4767350000</v>
      </c>
      <c r="V48" s="19">
        <f t="shared" si="4"/>
        <v>2809</v>
      </c>
      <c r="W48" s="61">
        <v>514</v>
      </c>
      <c r="X48" s="65">
        <v>1</v>
      </c>
      <c r="Y48" s="61">
        <v>3500</v>
      </c>
      <c r="Z48" s="22">
        <f t="shared" si="5"/>
        <v>5053391000</v>
      </c>
    </row>
    <row r="49" spans="1:26" hidden="1" x14ac:dyDescent="0.2">
      <c r="A49" s="8"/>
      <c r="B49" s="33" t="s">
        <v>148</v>
      </c>
      <c r="C49" s="61" t="s">
        <v>22</v>
      </c>
      <c r="D49" s="61">
        <v>514</v>
      </c>
      <c r="E49" s="65">
        <v>2</v>
      </c>
      <c r="F49" s="61">
        <v>1</v>
      </c>
      <c r="G49" s="65">
        <v>15000000</v>
      </c>
      <c r="H49" s="62">
        <f t="shared" si="14"/>
        <v>30000000</v>
      </c>
      <c r="I49" s="63">
        <f t="shared" si="15"/>
        <v>15420000000</v>
      </c>
      <c r="J49" s="63"/>
      <c r="K49" s="63"/>
      <c r="L49" s="21"/>
      <c r="M49" s="21"/>
      <c r="N49" s="21"/>
      <c r="O49" s="21"/>
      <c r="P49" s="21"/>
      <c r="Q49" s="19">
        <f t="shared" si="13"/>
        <v>15900000</v>
      </c>
      <c r="R49" s="61">
        <v>514</v>
      </c>
      <c r="S49" s="65">
        <v>2</v>
      </c>
      <c r="T49" s="61">
        <v>1</v>
      </c>
      <c r="U49" s="22">
        <f t="shared" si="3"/>
        <v>16345200000</v>
      </c>
      <c r="V49" s="19">
        <f t="shared" si="4"/>
        <v>16854000</v>
      </c>
      <c r="W49" s="61">
        <v>514</v>
      </c>
      <c r="X49" s="65">
        <v>2</v>
      </c>
      <c r="Y49" s="61">
        <v>1</v>
      </c>
      <c r="Z49" s="22">
        <f t="shared" si="5"/>
        <v>17325912000</v>
      </c>
    </row>
    <row r="50" spans="1:26" hidden="1" x14ac:dyDescent="0.2">
      <c r="A50" s="8"/>
      <c r="B50" s="33" t="s">
        <v>149</v>
      </c>
      <c r="C50" s="61" t="s">
        <v>22</v>
      </c>
      <c r="D50" s="61">
        <v>514</v>
      </c>
      <c r="E50" s="65">
        <v>2</v>
      </c>
      <c r="F50" s="61">
        <v>1</v>
      </c>
      <c r="G50" s="65">
        <v>25000000</v>
      </c>
      <c r="H50" s="62">
        <f t="shared" si="14"/>
        <v>50000000</v>
      </c>
      <c r="I50" s="63">
        <f t="shared" si="15"/>
        <v>25700000000</v>
      </c>
      <c r="J50" s="63"/>
      <c r="K50" s="63"/>
      <c r="L50" s="21"/>
      <c r="M50" s="21"/>
      <c r="N50" s="21"/>
      <c r="O50" s="21"/>
      <c r="P50" s="21"/>
      <c r="Q50" s="19">
        <f t="shared" si="13"/>
        <v>26500000</v>
      </c>
      <c r="R50" s="61">
        <v>514</v>
      </c>
      <c r="S50" s="65">
        <v>2</v>
      </c>
      <c r="T50" s="61">
        <v>1</v>
      </c>
      <c r="U50" s="22">
        <f t="shared" si="3"/>
        <v>27242000000</v>
      </c>
      <c r="V50" s="19">
        <f t="shared" si="4"/>
        <v>28090000</v>
      </c>
      <c r="W50" s="61">
        <v>514</v>
      </c>
      <c r="X50" s="65">
        <v>2</v>
      </c>
      <c r="Y50" s="61">
        <v>1</v>
      </c>
      <c r="Z50" s="22">
        <f t="shared" si="5"/>
        <v>28876520000</v>
      </c>
    </row>
    <row r="51" spans="1:26" hidden="1" x14ac:dyDescent="0.2">
      <c r="A51" s="8"/>
      <c r="B51" s="33" t="s">
        <v>150</v>
      </c>
      <c r="C51" s="61" t="s">
        <v>22</v>
      </c>
      <c r="D51" s="61">
        <v>514</v>
      </c>
      <c r="E51" s="65">
        <v>2</v>
      </c>
      <c r="F51" s="61">
        <v>1</v>
      </c>
      <c r="G51" s="65">
        <v>30000000</v>
      </c>
      <c r="H51" s="62">
        <f t="shared" si="14"/>
        <v>60000000</v>
      </c>
      <c r="I51" s="63">
        <f t="shared" si="15"/>
        <v>30840000000</v>
      </c>
      <c r="J51" s="63"/>
      <c r="K51" s="63"/>
      <c r="L51" s="21"/>
      <c r="M51" s="21"/>
      <c r="N51" s="21"/>
      <c r="O51" s="21"/>
      <c r="P51" s="21"/>
      <c r="Q51" s="19">
        <f t="shared" si="13"/>
        <v>31800000</v>
      </c>
      <c r="R51" s="61">
        <v>514</v>
      </c>
      <c r="S51" s="65">
        <v>2</v>
      </c>
      <c r="T51" s="61">
        <v>1</v>
      </c>
      <c r="U51" s="22">
        <f t="shared" si="3"/>
        <v>32690400000</v>
      </c>
      <c r="V51" s="19">
        <f t="shared" si="4"/>
        <v>33708000</v>
      </c>
      <c r="W51" s="61">
        <v>514</v>
      </c>
      <c r="X51" s="65">
        <v>2</v>
      </c>
      <c r="Y51" s="61">
        <v>1</v>
      </c>
      <c r="Z51" s="22">
        <f t="shared" si="5"/>
        <v>34651824000</v>
      </c>
    </row>
    <row r="52" spans="1:26" x14ac:dyDescent="0.2">
      <c r="A52" s="4" t="s">
        <v>50</v>
      </c>
      <c r="B52" s="5" t="s">
        <v>51</v>
      </c>
      <c r="C52" s="5"/>
      <c r="D52" s="4"/>
      <c r="E52" s="4"/>
      <c r="F52" s="4"/>
      <c r="G52" s="4"/>
      <c r="H52" s="4"/>
      <c r="I52" s="7">
        <f>SUM(I53:I55)</f>
        <v>74676000000</v>
      </c>
      <c r="J52" s="7"/>
      <c r="K52" s="7"/>
      <c r="L52" s="83">
        <v>64031521</v>
      </c>
      <c r="M52" s="83">
        <v>88554000</v>
      </c>
      <c r="N52" s="83"/>
      <c r="O52" s="83"/>
      <c r="P52" s="83"/>
      <c r="R52" s="4"/>
      <c r="S52" s="4"/>
      <c r="T52" s="4"/>
      <c r="U52" s="22">
        <f t="shared" si="3"/>
        <v>0</v>
      </c>
      <c r="V52" s="19">
        <f t="shared" si="4"/>
        <v>0</v>
      </c>
      <c r="W52" s="4"/>
      <c r="X52" s="4"/>
      <c r="Y52" s="4"/>
      <c r="Z52" s="22">
        <f t="shared" si="5"/>
        <v>0</v>
      </c>
    </row>
    <row r="53" spans="1:26" s="110" customFormat="1" x14ac:dyDescent="0.2">
      <c r="A53" s="240">
        <v>1</v>
      </c>
      <c r="B53" s="142" t="s">
        <v>52</v>
      </c>
      <c r="C53" s="144" t="s">
        <v>22</v>
      </c>
      <c r="D53" s="105">
        <v>514</v>
      </c>
      <c r="E53" s="105">
        <v>12</v>
      </c>
      <c r="F53" s="105">
        <v>5</v>
      </c>
      <c r="G53" s="105">
        <v>1050000</v>
      </c>
      <c r="H53" s="105">
        <f>+E53*F53*G53</f>
        <v>63000000</v>
      </c>
      <c r="I53" s="122">
        <f>+D53*H53</f>
        <v>32382000000</v>
      </c>
      <c r="J53" s="122"/>
      <c r="K53" s="122"/>
      <c r="L53" s="117"/>
      <c r="M53" s="117"/>
      <c r="N53" s="117"/>
      <c r="O53" s="117"/>
      <c r="P53" s="117"/>
      <c r="Q53" s="108">
        <f t="shared" ref="Q53:Q55" si="16">G53*106%</f>
        <v>1113000</v>
      </c>
      <c r="R53" s="105">
        <v>514</v>
      </c>
      <c r="S53" s="105">
        <v>12</v>
      </c>
      <c r="T53" s="105">
        <v>5</v>
      </c>
      <c r="U53" s="109">
        <f t="shared" si="3"/>
        <v>34324920000</v>
      </c>
      <c r="V53" s="108">
        <f t="shared" si="4"/>
        <v>1179780</v>
      </c>
      <c r="W53" s="105">
        <v>514</v>
      </c>
      <c r="X53" s="105">
        <v>12</v>
      </c>
      <c r="Y53" s="105">
        <v>5</v>
      </c>
      <c r="Z53" s="109">
        <f t="shared" si="5"/>
        <v>36384415200</v>
      </c>
    </row>
    <row r="54" spans="1:26" x14ac:dyDescent="0.2">
      <c r="A54" s="316">
        <v>2</v>
      </c>
      <c r="B54" s="14" t="s">
        <v>53</v>
      </c>
      <c r="C54" s="61" t="s">
        <v>55</v>
      </c>
      <c r="D54" s="15">
        <v>6149</v>
      </c>
      <c r="E54" s="15">
        <v>12</v>
      </c>
      <c r="F54" s="15">
        <v>1</v>
      </c>
      <c r="G54" s="15">
        <v>500000</v>
      </c>
      <c r="H54" s="15">
        <f>+E54*F54*G54</f>
        <v>6000000</v>
      </c>
      <c r="I54" s="23">
        <f t="shared" ref="I54:I55" si="17">+D54*H54</f>
        <v>36894000000</v>
      </c>
      <c r="J54" s="23"/>
      <c r="K54" s="23"/>
      <c r="L54" s="85"/>
      <c r="M54" s="85"/>
      <c r="N54" s="85"/>
      <c r="O54" s="85"/>
      <c r="P54" s="85"/>
      <c r="Q54" s="19">
        <f t="shared" si="16"/>
        <v>530000</v>
      </c>
      <c r="R54" s="15">
        <v>6297</v>
      </c>
      <c r="S54" s="15">
        <v>12</v>
      </c>
      <c r="T54" s="15">
        <v>1</v>
      </c>
      <c r="U54" s="22">
        <f t="shared" si="3"/>
        <v>40048920000</v>
      </c>
      <c r="V54" s="19">
        <f t="shared" si="4"/>
        <v>561800</v>
      </c>
      <c r="W54" s="15">
        <v>6297</v>
      </c>
      <c r="X54" s="15">
        <v>12</v>
      </c>
      <c r="Y54" s="15">
        <v>1</v>
      </c>
      <c r="Z54" s="22">
        <f t="shared" si="5"/>
        <v>42451855200</v>
      </c>
    </row>
    <row r="55" spans="1:26" x14ac:dyDescent="0.2">
      <c r="A55" s="316"/>
      <c r="B55" s="26" t="s">
        <v>152</v>
      </c>
      <c r="C55" s="61" t="s">
        <v>57</v>
      </c>
      <c r="D55" s="119">
        <v>90</v>
      </c>
      <c r="E55" s="15">
        <v>12</v>
      </c>
      <c r="F55" s="15">
        <v>1</v>
      </c>
      <c r="G55" s="15">
        <v>5000000</v>
      </c>
      <c r="H55" s="15">
        <f>+E55*F55*G55</f>
        <v>60000000</v>
      </c>
      <c r="I55" s="23">
        <f t="shared" si="17"/>
        <v>5400000000</v>
      </c>
      <c r="J55" s="23"/>
      <c r="K55" s="23"/>
      <c r="L55" s="85"/>
      <c r="M55" s="85"/>
      <c r="N55" s="85"/>
      <c r="O55" s="85"/>
      <c r="P55" s="85"/>
      <c r="Q55" s="19">
        <f t="shared" si="16"/>
        <v>5300000</v>
      </c>
      <c r="R55" s="15">
        <v>90</v>
      </c>
      <c r="S55" s="15">
        <v>12</v>
      </c>
      <c r="T55" s="15">
        <v>1</v>
      </c>
      <c r="U55" s="22">
        <f t="shared" si="3"/>
        <v>5724000000</v>
      </c>
      <c r="V55" s="19">
        <f t="shared" si="4"/>
        <v>5618000</v>
      </c>
      <c r="W55" s="15">
        <v>90</v>
      </c>
      <c r="X55" s="15">
        <v>12</v>
      </c>
      <c r="Y55" s="15">
        <v>1</v>
      </c>
      <c r="Z55" s="22">
        <f t="shared" si="5"/>
        <v>6067440000</v>
      </c>
    </row>
    <row r="56" spans="1:26" x14ac:dyDescent="0.2">
      <c r="A56" s="317" t="s">
        <v>54</v>
      </c>
      <c r="B56" s="318"/>
      <c r="C56" s="318"/>
      <c r="D56" s="318"/>
      <c r="E56" s="318"/>
      <c r="F56" s="318"/>
      <c r="G56" s="318"/>
      <c r="H56" s="319"/>
      <c r="I56" s="25">
        <f>+I5+I14+I24+I28+I38+I52</f>
        <v>3242911021000</v>
      </c>
      <c r="J56" s="25"/>
      <c r="K56" s="25"/>
      <c r="L56" s="86">
        <f>SUM(L5:L55)</f>
        <v>2788036099.8000002</v>
      </c>
      <c r="M56" s="86">
        <f>SUM(M5:M55)</f>
        <v>3255523671</v>
      </c>
      <c r="N56" s="86"/>
      <c r="O56" s="86"/>
      <c r="P56" s="86"/>
    </row>
    <row r="57" spans="1:26" x14ac:dyDescent="0.2">
      <c r="D57" s="20"/>
      <c r="G57" s="19"/>
      <c r="M57" s="237">
        <v>3239300000000</v>
      </c>
    </row>
    <row r="58" spans="1:26" x14ac:dyDescent="0.2">
      <c r="I58" s="19">
        <f>I56-M57</f>
        <v>3611021000</v>
      </c>
    </row>
  </sheetData>
  <mergeCells count="5">
    <mergeCell ref="A1:I1"/>
    <mergeCell ref="A2:I2"/>
    <mergeCell ref="J3:K3"/>
    <mergeCell ref="A54:A55"/>
    <mergeCell ref="A56:H56"/>
  </mergeCells>
  <pageMargins left="0.39370078740157483" right="0.39370078740157483" top="0" bottom="0" header="0.31496062992125984" footer="0.31496062992125984"/>
  <pageSetup paperSize="9" scale="65" orientation="landscape" r:id="rId1"/>
  <colBreaks count="1" manualBreakCount="1">
    <brk id="9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60"/>
  <sheetViews>
    <sheetView zoomScale="90" zoomScaleNormal="90" zoomScalePageLayoutView="90" workbookViewId="0">
      <pane xSplit="1" ySplit="4" topLeftCell="B5" activePane="bottomRight" state="frozen"/>
      <selection activeCell="Q1" sqref="Q1:Z1048576"/>
      <selection pane="topRight" activeCell="Q1" sqref="Q1:Z1048576"/>
      <selection pane="bottomLeft" activeCell="Q1" sqref="Q1:Z1048576"/>
      <selection pane="bottomRight" activeCell="Q1" sqref="Q1:Z1048576"/>
    </sheetView>
  </sheetViews>
  <sheetFormatPr baseColWidth="10" defaultColWidth="8.83203125" defaultRowHeight="15" x14ac:dyDescent="0.2"/>
  <cols>
    <col min="1" max="1" width="4" bestFit="1" customWidth="1"/>
    <col min="2" max="2" width="69.1640625" customWidth="1"/>
    <col min="3" max="3" width="35.5" bestFit="1" customWidth="1"/>
    <col min="4" max="4" width="12.5" bestFit="1" customWidth="1"/>
    <col min="5" max="5" width="9.83203125" bestFit="1" customWidth="1"/>
    <col min="6" max="6" width="8.1640625" bestFit="1" customWidth="1"/>
    <col min="7" max="7" width="13.1640625" bestFit="1" customWidth="1"/>
    <col min="8" max="8" width="15.1640625" customWidth="1"/>
    <col min="9" max="9" width="20.5" customWidth="1"/>
    <col min="10" max="10" width="7.1640625" bestFit="1" customWidth="1"/>
    <col min="11" max="11" width="20.83203125" customWidth="1"/>
    <col min="12" max="12" width="28.83203125" customWidth="1"/>
    <col min="13" max="16" width="23.83203125" customWidth="1"/>
    <col min="17" max="17" width="13.1640625" bestFit="1" customWidth="1"/>
    <col min="18" max="18" width="19.83203125" bestFit="1" customWidth="1"/>
    <col min="19" max="19" width="11.5" bestFit="1" customWidth="1"/>
    <col min="20" max="20" width="16.5" bestFit="1" customWidth="1"/>
    <col min="21" max="21" width="18.83203125" bestFit="1" customWidth="1"/>
    <col min="22" max="22" width="12.1640625" bestFit="1" customWidth="1"/>
    <col min="23" max="23" width="11.1640625" bestFit="1" customWidth="1"/>
    <col min="24" max="24" width="9" bestFit="1" customWidth="1"/>
    <col min="25" max="25" width="5.83203125" bestFit="1" customWidth="1"/>
    <col min="26" max="26" width="18.83203125" bestFit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146">
        <v>414835650000</v>
      </c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/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SUM(I6:I13)</f>
        <v>425563050000</v>
      </c>
      <c r="J5" s="7"/>
      <c r="K5" s="7"/>
      <c r="L5" s="83"/>
      <c r="M5" s="83"/>
      <c r="N5" s="83"/>
      <c r="O5" s="83"/>
      <c r="P5" s="83"/>
    </row>
    <row r="6" spans="1:26" ht="16" x14ac:dyDescent="0.2">
      <c r="A6" s="8">
        <v>1</v>
      </c>
      <c r="B6" s="9" t="s">
        <v>12</v>
      </c>
      <c r="C6" s="45" t="s">
        <v>13</v>
      </c>
      <c r="D6" s="154">
        <v>6239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168453000000</v>
      </c>
      <c r="J6" s="11"/>
      <c r="K6" s="11"/>
      <c r="L6" s="84"/>
      <c r="M6" s="84"/>
      <c r="N6" s="84"/>
      <c r="O6" s="84"/>
      <c r="P6" s="84"/>
      <c r="Q6" s="19">
        <f t="shared" ref="Q6:Q12" si="1">G6*106%</f>
        <v>159000</v>
      </c>
      <c r="R6" s="10">
        <v>6387</v>
      </c>
      <c r="S6" s="10">
        <v>6</v>
      </c>
      <c r="T6" s="10">
        <v>30</v>
      </c>
      <c r="U6" s="22">
        <f>Q6*R6*S6*T6</f>
        <v>182795940000</v>
      </c>
      <c r="V6" s="19">
        <f>Q6*106%</f>
        <v>168540</v>
      </c>
      <c r="W6" s="10">
        <v>6387</v>
      </c>
      <c r="X6" s="10">
        <v>6</v>
      </c>
      <c r="Y6" s="10">
        <v>30</v>
      </c>
      <c r="Z6" s="22">
        <f>V6*W6*X6*Y6</f>
        <v>193763696400</v>
      </c>
    </row>
    <row r="7" spans="1:26" ht="16" x14ac:dyDescent="0.2">
      <c r="A7" s="8">
        <v>2</v>
      </c>
      <c r="B7" s="9" t="s">
        <v>14</v>
      </c>
      <c r="C7" s="45" t="s">
        <v>13</v>
      </c>
      <c r="D7" s="154">
        <v>6239</v>
      </c>
      <c r="E7" s="10">
        <v>12</v>
      </c>
      <c r="F7" s="10">
        <v>3</v>
      </c>
      <c r="G7" s="10">
        <v>150000</v>
      </c>
      <c r="H7" s="10">
        <f t="shared" ref="H7:H10" si="2">+E7*F7*G7</f>
        <v>5400000</v>
      </c>
      <c r="I7" s="11">
        <f t="shared" si="0"/>
        <v>33690600000</v>
      </c>
      <c r="J7" s="11"/>
      <c r="K7" s="11"/>
      <c r="L7" s="84"/>
      <c r="M7" s="84"/>
      <c r="N7" s="84"/>
      <c r="O7" s="84"/>
      <c r="P7" s="84"/>
      <c r="Q7" s="19">
        <f t="shared" si="1"/>
        <v>159000</v>
      </c>
      <c r="R7" s="10">
        <v>6387</v>
      </c>
      <c r="S7" s="10">
        <v>12</v>
      </c>
      <c r="T7" s="10">
        <v>3</v>
      </c>
      <c r="U7" s="22">
        <f t="shared" ref="U7:U58" si="3">Q7*R7*S7*T7</f>
        <v>36559188000</v>
      </c>
      <c r="V7" s="19">
        <f t="shared" ref="V7:V58" si="4">Q7*106%</f>
        <v>168540</v>
      </c>
      <c r="W7" s="10">
        <v>6387</v>
      </c>
      <c r="X7" s="10">
        <v>12</v>
      </c>
      <c r="Y7" s="10">
        <v>3</v>
      </c>
      <c r="Z7" s="22">
        <f t="shared" ref="Z7:Z58" si="5">V7*W7*X7*Y7</f>
        <v>38752739280</v>
      </c>
    </row>
    <row r="8" spans="1:26" ht="16" x14ac:dyDescent="0.2">
      <c r="A8" s="8">
        <v>3</v>
      </c>
      <c r="B8" s="9" t="s">
        <v>15</v>
      </c>
      <c r="C8" s="45" t="s">
        <v>13</v>
      </c>
      <c r="D8" s="154">
        <v>6239</v>
      </c>
      <c r="E8" s="10">
        <v>3</v>
      </c>
      <c r="F8" s="10">
        <v>15</v>
      </c>
      <c r="G8" s="10">
        <v>75000</v>
      </c>
      <c r="H8" s="10">
        <f t="shared" si="2"/>
        <v>3375000</v>
      </c>
      <c r="I8" s="11">
        <f t="shared" si="0"/>
        <v>21056625000</v>
      </c>
      <c r="J8" s="11"/>
      <c r="K8" s="11"/>
      <c r="L8" s="84"/>
      <c r="M8" s="84"/>
      <c r="N8" s="84"/>
      <c r="O8" s="84"/>
      <c r="P8" s="84"/>
      <c r="Q8" s="19">
        <f t="shared" si="1"/>
        <v>79500</v>
      </c>
      <c r="R8" s="10">
        <v>6387</v>
      </c>
      <c r="S8" s="10">
        <v>3</v>
      </c>
      <c r="T8" s="10">
        <v>15</v>
      </c>
      <c r="U8" s="22">
        <f t="shared" si="3"/>
        <v>22849492500</v>
      </c>
      <c r="V8" s="19">
        <f t="shared" si="4"/>
        <v>84270</v>
      </c>
      <c r="W8" s="10">
        <v>6387</v>
      </c>
      <c r="X8" s="10">
        <v>3</v>
      </c>
      <c r="Y8" s="10">
        <v>15</v>
      </c>
      <c r="Z8" s="22">
        <f t="shared" si="5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54">
        <v>6239</v>
      </c>
      <c r="E9" s="10">
        <v>3</v>
      </c>
      <c r="F9" s="10">
        <v>15</v>
      </c>
      <c r="G9" s="10">
        <v>75000</v>
      </c>
      <c r="H9" s="10">
        <f t="shared" si="2"/>
        <v>3375000</v>
      </c>
      <c r="I9" s="11">
        <f t="shared" si="0"/>
        <v>21056625000</v>
      </c>
      <c r="J9" s="11"/>
      <c r="K9" s="11"/>
      <c r="L9" s="84"/>
      <c r="M9" s="84"/>
      <c r="N9" s="84"/>
      <c r="O9" s="84"/>
      <c r="P9" s="84"/>
      <c r="Q9" s="19">
        <f t="shared" si="1"/>
        <v>79500</v>
      </c>
      <c r="R9" s="10">
        <v>6387</v>
      </c>
      <c r="S9" s="10">
        <v>3</v>
      </c>
      <c r="T9" s="10">
        <v>15</v>
      </c>
      <c r="U9" s="22">
        <f t="shared" si="3"/>
        <v>22849492500</v>
      </c>
      <c r="V9" s="19">
        <f t="shared" si="4"/>
        <v>84270</v>
      </c>
      <c r="W9" s="10">
        <v>6387</v>
      </c>
      <c r="X9" s="10">
        <v>3</v>
      </c>
      <c r="Y9" s="10">
        <v>15</v>
      </c>
      <c r="Z9" s="22">
        <f t="shared" si="5"/>
        <v>24220462050</v>
      </c>
    </row>
    <row r="10" spans="1:26" ht="16" x14ac:dyDescent="0.2">
      <c r="A10" s="8">
        <v>5</v>
      </c>
      <c r="B10" s="9" t="s">
        <v>69</v>
      </c>
      <c r="C10" s="45" t="s">
        <v>13</v>
      </c>
      <c r="D10" s="154">
        <v>6239</v>
      </c>
      <c r="E10" s="10">
        <v>4</v>
      </c>
      <c r="F10" s="10">
        <v>15</v>
      </c>
      <c r="G10" s="30">
        <v>50000</v>
      </c>
      <c r="H10" s="10">
        <f t="shared" si="2"/>
        <v>3000000</v>
      </c>
      <c r="I10" s="11">
        <f t="shared" si="0"/>
        <v>18717000000</v>
      </c>
      <c r="J10" s="11"/>
      <c r="K10" s="11"/>
      <c r="L10" s="84"/>
      <c r="M10" s="84"/>
      <c r="N10" s="84"/>
      <c r="O10" s="84"/>
      <c r="P10" s="84"/>
      <c r="Q10" s="19">
        <f t="shared" si="1"/>
        <v>53000</v>
      </c>
      <c r="R10" s="10">
        <v>6387</v>
      </c>
      <c r="S10" s="10">
        <v>4</v>
      </c>
      <c r="T10" s="10">
        <v>15</v>
      </c>
      <c r="U10" s="22">
        <f t="shared" si="3"/>
        <v>20310660000</v>
      </c>
      <c r="V10" s="19">
        <f t="shared" si="4"/>
        <v>56180</v>
      </c>
      <c r="W10" s="10">
        <v>6387</v>
      </c>
      <c r="X10" s="10">
        <v>4</v>
      </c>
      <c r="Y10" s="10">
        <v>15</v>
      </c>
      <c r="Z10" s="22">
        <f t="shared" si="5"/>
        <v>21529299600</v>
      </c>
    </row>
    <row r="11" spans="1:26" ht="16" x14ac:dyDescent="0.2">
      <c r="A11" s="12">
        <v>6</v>
      </c>
      <c r="B11" s="9" t="s">
        <v>17</v>
      </c>
      <c r="C11" s="45" t="s">
        <v>13</v>
      </c>
      <c r="D11" s="154">
        <v>6239</v>
      </c>
      <c r="E11" s="10">
        <v>12</v>
      </c>
      <c r="F11" s="10">
        <v>1</v>
      </c>
      <c r="G11" s="10">
        <v>300000</v>
      </c>
      <c r="H11" s="10">
        <f>+E11*F11*G11</f>
        <v>3600000</v>
      </c>
      <c r="I11" s="11">
        <f t="shared" si="0"/>
        <v>22460400000</v>
      </c>
      <c r="J11" s="11"/>
      <c r="K11" s="11"/>
      <c r="L11" s="84"/>
      <c r="M11" s="84"/>
      <c r="N11" s="84"/>
      <c r="O11" s="84"/>
      <c r="P11" s="84"/>
      <c r="Q11" s="19">
        <f t="shared" si="1"/>
        <v>318000</v>
      </c>
      <c r="R11" s="10">
        <v>6387</v>
      </c>
      <c r="S11" s="10">
        <v>12</v>
      </c>
      <c r="T11" s="10">
        <v>1</v>
      </c>
      <c r="U11" s="22">
        <f t="shared" si="3"/>
        <v>24372792000</v>
      </c>
      <c r="V11" s="19">
        <f t="shared" si="4"/>
        <v>337080</v>
      </c>
      <c r="W11" s="10">
        <v>6387</v>
      </c>
      <c r="X11" s="10">
        <v>12</v>
      </c>
      <c r="Y11" s="10">
        <v>1</v>
      </c>
      <c r="Z11" s="22">
        <f t="shared" si="5"/>
        <v>25835159520</v>
      </c>
    </row>
    <row r="12" spans="1:26" ht="16" x14ac:dyDescent="0.2">
      <c r="A12" s="12">
        <v>7</v>
      </c>
      <c r="B12" s="31" t="s">
        <v>73</v>
      </c>
      <c r="C12" s="45" t="s">
        <v>13</v>
      </c>
      <c r="D12" s="154">
        <v>6239</v>
      </c>
      <c r="E12" s="15">
        <v>12</v>
      </c>
      <c r="F12" s="15">
        <v>2</v>
      </c>
      <c r="G12" s="15">
        <v>800000</v>
      </c>
      <c r="H12" s="10">
        <f>+E12*F12*G12</f>
        <v>19200000</v>
      </c>
      <c r="I12" s="11">
        <f t="shared" si="0"/>
        <v>119788800000</v>
      </c>
      <c r="J12" s="11"/>
      <c r="K12" s="11"/>
      <c r="L12" s="84"/>
      <c r="M12" s="84"/>
      <c r="N12" s="84"/>
      <c r="O12" s="84"/>
      <c r="P12" s="84"/>
      <c r="Q12" s="19">
        <f t="shared" si="1"/>
        <v>848000</v>
      </c>
      <c r="R12" s="10">
        <v>6387</v>
      </c>
      <c r="S12" s="15">
        <v>12</v>
      </c>
      <c r="T12" s="15">
        <v>2</v>
      </c>
      <c r="U12" s="22">
        <f t="shared" si="3"/>
        <v>129988224000</v>
      </c>
      <c r="V12" s="19">
        <f t="shared" si="4"/>
        <v>898880</v>
      </c>
      <c r="W12" s="10">
        <v>6387</v>
      </c>
      <c r="X12" s="15">
        <v>12</v>
      </c>
      <c r="Y12" s="15">
        <v>2</v>
      </c>
      <c r="Z12" s="22">
        <f t="shared" si="5"/>
        <v>137787517440</v>
      </c>
    </row>
    <row r="13" spans="1:26" ht="16" x14ac:dyDescent="0.2">
      <c r="A13" s="147">
        <v>8</v>
      </c>
      <c r="B13" s="148" t="s">
        <v>159</v>
      </c>
      <c r="C13" s="149" t="s">
        <v>13</v>
      </c>
      <c r="D13" s="150">
        <v>3390</v>
      </c>
      <c r="E13" s="151">
        <v>8</v>
      </c>
      <c r="F13" s="151">
        <v>3</v>
      </c>
      <c r="G13" s="152">
        <v>250000</v>
      </c>
      <c r="H13" s="153">
        <f>E13*F13*G13</f>
        <v>6000000</v>
      </c>
      <c r="I13" s="153">
        <f>H13*D13</f>
        <v>20340000000</v>
      </c>
      <c r="J13" s="11"/>
      <c r="K13" s="11"/>
      <c r="L13" s="84"/>
      <c r="M13" s="84"/>
      <c r="N13" s="84"/>
      <c r="O13" s="84"/>
      <c r="P13" s="84"/>
      <c r="Q13" s="19"/>
      <c r="R13" s="10"/>
      <c r="S13" s="15"/>
      <c r="T13" s="15"/>
      <c r="U13" s="22"/>
      <c r="V13" s="19"/>
      <c r="W13" s="10"/>
      <c r="X13" s="15"/>
      <c r="Y13" s="15"/>
      <c r="Z13" s="22"/>
    </row>
    <row r="14" spans="1:26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466969671000</v>
      </c>
      <c r="J14" s="7"/>
      <c r="K14" s="7"/>
      <c r="L14" s="83"/>
      <c r="M14" s="83"/>
      <c r="N14" s="83"/>
      <c r="O14" s="83"/>
      <c r="P14" s="83"/>
      <c r="R14" s="4"/>
      <c r="S14" s="4"/>
      <c r="T14" s="4"/>
      <c r="U14" s="22">
        <f t="shared" si="3"/>
        <v>0</v>
      </c>
      <c r="V14" s="19">
        <f t="shared" si="4"/>
        <v>0</v>
      </c>
      <c r="W14" s="4"/>
      <c r="X14" s="4"/>
      <c r="Y14" s="4"/>
      <c r="Z14" s="22">
        <f t="shared" si="5"/>
        <v>0</v>
      </c>
    </row>
    <row r="15" spans="1:26" ht="16" x14ac:dyDescent="0.2">
      <c r="A15" s="8">
        <v>1</v>
      </c>
      <c r="B15" s="33" t="s">
        <v>20</v>
      </c>
      <c r="C15" s="45" t="s">
        <v>1</v>
      </c>
      <c r="D15" s="10">
        <v>17647</v>
      </c>
      <c r="E15" s="16">
        <v>6</v>
      </c>
      <c r="F15" s="16">
        <v>1</v>
      </c>
      <c r="G15" s="16">
        <v>100000</v>
      </c>
      <c r="H15" s="10">
        <f t="shared" ref="H15:H23" si="6">+E15*F15*G15</f>
        <v>600000</v>
      </c>
      <c r="I15" s="11">
        <f t="shared" ref="I15:I23" si="7">+D15*H15</f>
        <v>10588200000</v>
      </c>
      <c r="J15" s="11"/>
      <c r="K15" s="11"/>
      <c r="L15" s="84"/>
      <c r="M15" s="84"/>
      <c r="N15" s="84"/>
      <c r="O15" s="84"/>
      <c r="P15" s="84"/>
      <c r="Q15" s="19">
        <f t="shared" ref="Q15:Q23" si="8">G15*106%</f>
        <v>106000</v>
      </c>
      <c r="R15" s="10">
        <v>16335</v>
      </c>
      <c r="S15" s="16">
        <v>6</v>
      </c>
      <c r="T15" s="16">
        <v>1</v>
      </c>
      <c r="U15" s="22">
        <f t="shared" si="3"/>
        <v>10389060000</v>
      </c>
      <c r="V15" s="19">
        <f t="shared" si="4"/>
        <v>112360</v>
      </c>
      <c r="W15" s="10">
        <v>16335</v>
      </c>
      <c r="X15" s="16">
        <v>6</v>
      </c>
      <c r="Y15" s="16">
        <v>1</v>
      </c>
      <c r="Z15" s="22">
        <f t="shared" si="5"/>
        <v>11012403600</v>
      </c>
    </row>
    <row r="16" spans="1:26" ht="16" x14ac:dyDescent="0.2">
      <c r="A16" s="8">
        <v>2</v>
      </c>
      <c r="B16" s="33" t="s">
        <v>21</v>
      </c>
      <c r="C16" s="45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6"/>
        <v>4500000</v>
      </c>
      <c r="I16" s="11">
        <f t="shared" si="7"/>
        <v>2313000000</v>
      </c>
      <c r="J16" s="11"/>
      <c r="K16" s="11"/>
      <c r="L16" s="84"/>
      <c r="M16" s="84"/>
      <c r="N16" s="84"/>
      <c r="O16" s="84"/>
      <c r="P16" s="84"/>
      <c r="Q16" s="19">
        <f t="shared" si="8"/>
        <v>53000</v>
      </c>
      <c r="R16" s="16">
        <v>514</v>
      </c>
      <c r="S16" s="16">
        <v>3</v>
      </c>
      <c r="T16" s="16">
        <v>30</v>
      </c>
      <c r="U16" s="22">
        <f t="shared" si="3"/>
        <v>2451780000</v>
      </c>
      <c r="V16" s="19">
        <f t="shared" si="4"/>
        <v>56180</v>
      </c>
      <c r="W16" s="16">
        <v>514</v>
      </c>
      <c r="X16" s="16">
        <v>3</v>
      </c>
      <c r="Y16" s="16">
        <v>30</v>
      </c>
      <c r="Z16" s="22">
        <f t="shared" si="5"/>
        <v>2598886800</v>
      </c>
    </row>
    <row r="17" spans="1:26" ht="16" x14ac:dyDescent="0.2">
      <c r="A17" s="8">
        <v>3</v>
      </c>
      <c r="B17" s="33" t="s">
        <v>23</v>
      </c>
      <c r="C17" s="45" t="s">
        <v>1</v>
      </c>
      <c r="D17" s="60">
        <v>12228</v>
      </c>
      <c r="E17" s="16">
        <v>4</v>
      </c>
      <c r="F17" s="16">
        <v>1</v>
      </c>
      <c r="G17" s="16">
        <v>150000</v>
      </c>
      <c r="H17" s="10">
        <f t="shared" si="6"/>
        <v>600000</v>
      </c>
      <c r="I17" s="11">
        <f t="shared" si="7"/>
        <v>7336800000</v>
      </c>
      <c r="J17" s="11"/>
      <c r="K17" s="11"/>
      <c r="L17" s="84"/>
      <c r="M17" s="84"/>
      <c r="N17" s="84"/>
      <c r="O17" s="84"/>
      <c r="P17" s="84"/>
      <c r="Q17" s="19">
        <f t="shared" si="8"/>
        <v>159000</v>
      </c>
      <c r="R17" s="60">
        <v>12228</v>
      </c>
      <c r="S17" s="16">
        <v>4</v>
      </c>
      <c r="T17" s="16">
        <v>1</v>
      </c>
      <c r="U17" s="22">
        <f t="shared" si="3"/>
        <v>7777008000</v>
      </c>
      <c r="V17" s="19">
        <f t="shared" si="4"/>
        <v>168540</v>
      </c>
      <c r="W17" s="60">
        <v>12228</v>
      </c>
      <c r="X17" s="16">
        <v>4</v>
      </c>
      <c r="Y17" s="16">
        <v>1</v>
      </c>
      <c r="Z17" s="22">
        <f t="shared" si="5"/>
        <v>8243628480</v>
      </c>
    </row>
    <row r="18" spans="1:26" ht="16" x14ac:dyDescent="0.2">
      <c r="A18" s="12">
        <v>4</v>
      </c>
      <c r="B18" s="33" t="s">
        <v>24</v>
      </c>
      <c r="C18" s="45" t="s">
        <v>25</v>
      </c>
      <c r="D18" s="32">
        <v>327437</v>
      </c>
      <c r="E18" s="17">
        <v>1</v>
      </c>
      <c r="F18" s="17">
        <v>1</v>
      </c>
      <c r="G18" s="16">
        <v>329000</v>
      </c>
      <c r="H18" s="10">
        <f t="shared" si="6"/>
        <v>329000</v>
      </c>
      <c r="I18" s="11">
        <f t="shared" si="7"/>
        <v>107726773000</v>
      </c>
      <c r="J18" s="11"/>
      <c r="K18" s="11"/>
      <c r="L18" s="84"/>
      <c r="M18" s="84"/>
      <c r="N18" s="84"/>
      <c r="O18" s="84"/>
      <c r="P18" s="84"/>
      <c r="Q18" s="19">
        <f t="shared" si="8"/>
        <v>348740</v>
      </c>
      <c r="R18" s="32">
        <v>327437</v>
      </c>
      <c r="S18" s="17">
        <v>1</v>
      </c>
      <c r="T18" s="17">
        <v>1</v>
      </c>
      <c r="U18" s="22">
        <f t="shared" si="3"/>
        <v>114190379380</v>
      </c>
      <c r="V18" s="19">
        <f t="shared" si="4"/>
        <v>369664.4</v>
      </c>
      <c r="W18" s="32">
        <v>327437</v>
      </c>
      <c r="X18" s="17">
        <v>1</v>
      </c>
      <c r="Y18" s="17">
        <v>1</v>
      </c>
      <c r="Z18" s="22">
        <f t="shared" si="5"/>
        <v>121041802142.8</v>
      </c>
    </row>
    <row r="19" spans="1:26" ht="16" x14ac:dyDescent="0.2">
      <c r="A19" s="8">
        <v>5</v>
      </c>
      <c r="B19" s="33" t="s">
        <v>26</v>
      </c>
      <c r="C19" s="45" t="s">
        <v>25</v>
      </c>
      <c r="D19" s="32">
        <v>576450</v>
      </c>
      <c r="E19" s="17">
        <v>1</v>
      </c>
      <c r="F19" s="17">
        <v>1</v>
      </c>
      <c r="G19" s="16">
        <v>314000</v>
      </c>
      <c r="H19" s="10">
        <f t="shared" si="6"/>
        <v>314000</v>
      </c>
      <c r="I19" s="11">
        <f t="shared" si="7"/>
        <v>181005300000</v>
      </c>
      <c r="J19" s="11"/>
      <c r="K19" s="11"/>
      <c r="L19" s="84"/>
      <c r="M19" s="84"/>
      <c r="N19" s="84"/>
      <c r="O19" s="84"/>
      <c r="P19" s="84"/>
      <c r="Q19" s="19">
        <f t="shared" si="8"/>
        <v>332840</v>
      </c>
      <c r="R19" s="32">
        <v>576450</v>
      </c>
      <c r="S19" s="17">
        <v>1</v>
      </c>
      <c r="T19" s="17">
        <v>1</v>
      </c>
      <c r="U19" s="22">
        <f t="shared" si="3"/>
        <v>191865618000</v>
      </c>
      <c r="V19" s="19">
        <f t="shared" si="4"/>
        <v>352810.4</v>
      </c>
      <c r="W19" s="32">
        <v>576450</v>
      </c>
      <c r="X19" s="17">
        <v>1</v>
      </c>
      <c r="Y19" s="17">
        <v>1</v>
      </c>
      <c r="Z19" s="22">
        <f t="shared" si="5"/>
        <v>203377555080</v>
      </c>
    </row>
    <row r="20" spans="1:26" ht="16" x14ac:dyDescent="0.2">
      <c r="A20" s="8">
        <v>6</v>
      </c>
      <c r="B20" s="33" t="s">
        <v>27</v>
      </c>
      <c r="C20" s="45" t="s">
        <v>25</v>
      </c>
      <c r="D20" s="32">
        <v>48513</v>
      </c>
      <c r="E20" s="17">
        <v>1</v>
      </c>
      <c r="F20" s="17">
        <v>1</v>
      </c>
      <c r="G20" s="16">
        <v>2634000</v>
      </c>
      <c r="H20" s="10">
        <f t="shared" si="6"/>
        <v>2634000</v>
      </c>
      <c r="I20" s="11">
        <f t="shared" si="7"/>
        <v>127783242000</v>
      </c>
      <c r="J20" s="11"/>
      <c r="K20" s="11"/>
      <c r="L20" s="84"/>
      <c r="M20" s="84"/>
      <c r="N20" s="84"/>
      <c r="O20" s="84"/>
      <c r="P20" s="84"/>
      <c r="Q20" s="19">
        <f t="shared" si="8"/>
        <v>2792040</v>
      </c>
      <c r="R20" s="32">
        <v>48513</v>
      </c>
      <c r="S20" s="17">
        <v>1</v>
      </c>
      <c r="T20" s="17">
        <v>1</v>
      </c>
      <c r="U20" s="22">
        <f t="shared" si="3"/>
        <v>135450236520</v>
      </c>
      <c r="V20" s="19">
        <f t="shared" si="4"/>
        <v>2959562.4000000004</v>
      </c>
      <c r="W20" s="32">
        <v>48513</v>
      </c>
      <c r="X20" s="17">
        <v>1</v>
      </c>
      <c r="Y20" s="17">
        <v>1</v>
      </c>
      <c r="Z20" s="22">
        <f t="shared" si="5"/>
        <v>143577250711.20001</v>
      </c>
    </row>
    <row r="21" spans="1:26" ht="16" x14ac:dyDescent="0.2">
      <c r="A21" s="8">
        <v>7</v>
      </c>
      <c r="B21" s="33" t="s">
        <v>28</v>
      </c>
      <c r="C21" s="45" t="s">
        <v>25</v>
      </c>
      <c r="D21" s="32">
        <v>2276</v>
      </c>
      <c r="E21" s="17">
        <v>1</v>
      </c>
      <c r="F21" s="17">
        <v>1</v>
      </c>
      <c r="G21" s="16">
        <v>1023000</v>
      </c>
      <c r="H21" s="10">
        <f t="shared" si="6"/>
        <v>1023000</v>
      </c>
      <c r="I21" s="11">
        <f t="shared" si="7"/>
        <v>2328348000</v>
      </c>
      <c r="J21" s="11"/>
      <c r="K21" s="11"/>
      <c r="L21" s="84"/>
      <c r="M21" s="84"/>
      <c r="N21" s="84"/>
      <c r="O21" s="84"/>
      <c r="P21" s="84"/>
      <c r="Q21" s="19">
        <f t="shared" si="8"/>
        <v>1084380</v>
      </c>
      <c r="R21" s="32">
        <v>1333</v>
      </c>
      <c r="S21" s="17">
        <v>1</v>
      </c>
      <c r="T21" s="17">
        <v>1</v>
      </c>
      <c r="U21" s="22">
        <f t="shared" si="3"/>
        <v>1445478540</v>
      </c>
      <c r="V21" s="19">
        <f t="shared" si="4"/>
        <v>1149442.8</v>
      </c>
      <c r="W21" s="32">
        <v>1333</v>
      </c>
      <c r="X21" s="17">
        <v>1</v>
      </c>
      <c r="Y21" s="17">
        <v>1</v>
      </c>
      <c r="Z21" s="22">
        <f t="shared" si="5"/>
        <v>1532207252.4000001</v>
      </c>
    </row>
    <row r="22" spans="1:26" ht="16" x14ac:dyDescent="0.2">
      <c r="A22" s="12">
        <v>8</v>
      </c>
      <c r="B22" s="9" t="s">
        <v>29</v>
      </c>
      <c r="C22" s="45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6"/>
        <v>346000</v>
      </c>
      <c r="I22" s="11">
        <f t="shared" si="7"/>
        <v>8286008000</v>
      </c>
      <c r="J22" s="11"/>
      <c r="K22" s="11"/>
      <c r="L22" s="84"/>
      <c r="M22" s="84"/>
      <c r="N22" s="84"/>
      <c r="O22" s="84"/>
      <c r="P22" s="84"/>
      <c r="Q22" s="19">
        <f t="shared" si="8"/>
        <v>366760</v>
      </c>
      <c r="R22" s="17">
        <v>23948</v>
      </c>
      <c r="S22" s="17">
        <v>1</v>
      </c>
      <c r="T22" s="17">
        <v>1</v>
      </c>
      <c r="U22" s="22">
        <f t="shared" si="3"/>
        <v>8783168480</v>
      </c>
      <c r="V22" s="19">
        <f t="shared" si="4"/>
        <v>388765.60000000003</v>
      </c>
      <c r="W22" s="17">
        <v>23948</v>
      </c>
      <c r="X22" s="17">
        <v>1</v>
      </c>
      <c r="Y22" s="17">
        <v>1</v>
      </c>
      <c r="Z22" s="22">
        <f t="shared" si="5"/>
        <v>9310158588.8000011</v>
      </c>
    </row>
    <row r="23" spans="1:26" ht="16" x14ac:dyDescent="0.2">
      <c r="A23" s="12">
        <v>9</v>
      </c>
      <c r="B23" s="145" t="s">
        <v>74</v>
      </c>
      <c r="C23" s="45" t="s">
        <v>1</v>
      </c>
      <c r="D23" s="10">
        <v>16335</v>
      </c>
      <c r="E23" s="17">
        <v>12</v>
      </c>
      <c r="F23" s="17">
        <v>1</v>
      </c>
      <c r="G23" s="17">
        <v>100000</v>
      </c>
      <c r="H23" s="10">
        <f t="shared" si="6"/>
        <v>1200000</v>
      </c>
      <c r="I23" s="11">
        <f t="shared" si="7"/>
        <v>19602000000</v>
      </c>
      <c r="J23" s="11"/>
      <c r="K23" s="11"/>
      <c r="L23" s="84"/>
      <c r="M23" s="84"/>
      <c r="N23" s="84"/>
      <c r="O23" s="84"/>
      <c r="P23" s="84"/>
      <c r="Q23" s="19">
        <f t="shared" si="8"/>
        <v>106000</v>
      </c>
      <c r="R23" s="10">
        <v>16335</v>
      </c>
      <c r="S23" s="17">
        <v>12</v>
      </c>
      <c r="T23" s="17">
        <v>1</v>
      </c>
      <c r="U23" s="66">
        <f t="shared" si="3"/>
        <v>20778120000</v>
      </c>
      <c r="V23" s="19">
        <f t="shared" si="4"/>
        <v>112360</v>
      </c>
      <c r="W23" s="10">
        <v>16335</v>
      </c>
      <c r="X23" s="17">
        <v>12</v>
      </c>
      <c r="Y23" s="17">
        <v>1</v>
      </c>
      <c r="Z23" s="66">
        <f t="shared" si="5"/>
        <v>22024807200</v>
      </c>
    </row>
    <row r="24" spans="1:26" x14ac:dyDescent="0.2">
      <c r="A24" s="4" t="s">
        <v>30</v>
      </c>
      <c r="B24" s="5" t="s">
        <v>31</v>
      </c>
      <c r="C24" s="5"/>
      <c r="D24" s="4"/>
      <c r="E24" s="4"/>
      <c r="F24" s="4"/>
      <c r="G24" s="4"/>
      <c r="H24" s="4"/>
      <c r="I24" s="7">
        <f>SUM(I25:I27)</f>
        <v>485754500000</v>
      </c>
      <c r="J24" s="7"/>
      <c r="K24" s="7"/>
      <c r="L24" s="83"/>
      <c r="M24" s="83"/>
      <c r="N24" s="83"/>
      <c r="O24" s="83"/>
      <c r="P24" s="83"/>
      <c r="R24" s="4"/>
      <c r="S24" s="4"/>
      <c r="T24" s="4"/>
      <c r="U24" s="22">
        <f t="shared" si="3"/>
        <v>0</v>
      </c>
      <c r="V24" s="19">
        <f t="shared" si="4"/>
        <v>0</v>
      </c>
      <c r="W24" s="4"/>
      <c r="X24" s="4"/>
      <c r="Y24" s="4"/>
      <c r="Z24" s="22">
        <f t="shared" si="5"/>
        <v>0</v>
      </c>
    </row>
    <row r="25" spans="1:26" ht="16" x14ac:dyDescent="0.2">
      <c r="A25" s="8">
        <v>1</v>
      </c>
      <c r="B25" s="9" t="s">
        <v>32</v>
      </c>
      <c r="C25" s="45" t="s">
        <v>33</v>
      </c>
      <c r="D25" s="16">
        <v>16574</v>
      </c>
      <c r="E25" s="10">
        <v>6</v>
      </c>
      <c r="F25" s="10">
        <v>15</v>
      </c>
      <c r="G25" s="10">
        <v>125000</v>
      </c>
      <c r="H25" s="10">
        <f>+E25*F25*G25</f>
        <v>11250000</v>
      </c>
      <c r="I25" s="11">
        <f t="shared" ref="I25:I26" si="9">+D25*H25</f>
        <v>186457500000</v>
      </c>
      <c r="J25" s="11"/>
      <c r="K25" s="11"/>
      <c r="L25" s="84"/>
      <c r="M25" s="84"/>
      <c r="N25" s="84"/>
      <c r="O25" s="84"/>
      <c r="P25" s="84"/>
      <c r="Q25" s="19">
        <f>G25*106%</f>
        <v>132500</v>
      </c>
      <c r="R25" s="16">
        <v>16574</v>
      </c>
      <c r="S25" s="10">
        <v>6</v>
      </c>
      <c r="T25" s="10">
        <v>15</v>
      </c>
      <c r="U25" s="22">
        <f t="shared" si="3"/>
        <v>197644950000</v>
      </c>
      <c r="V25" s="19">
        <f t="shared" si="4"/>
        <v>140450</v>
      </c>
      <c r="W25" s="16">
        <v>16574</v>
      </c>
      <c r="X25" s="10">
        <v>6</v>
      </c>
      <c r="Y25" s="10">
        <v>15</v>
      </c>
      <c r="Z25" s="22">
        <f t="shared" si="5"/>
        <v>209503647000</v>
      </c>
    </row>
    <row r="26" spans="1:26" ht="16" x14ac:dyDescent="0.2">
      <c r="A26" s="8">
        <v>2</v>
      </c>
      <c r="B26" s="9" t="s">
        <v>34</v>
      </c>
      <c r="C26" s="45" t="s">
        <v>33</v>
      </c>
      <c r="D26" s="16">
        <v>16574</v>
      </c>
      <c r="E26" s="16">
        <v>7</v>
      </c>
      <c r="F26" s="16">
        <v>20</v>
      </c>
      <c r="G26" s="10">
        <v>125000</v>
      </c>
      <c r="H26" s="10">
        <f>+E26*F26*G26</f>
        <v>17500000</v>
      </c>
      <c r="I26" s="11">
        <f t="shared" si="9"/>
        <v>290045000000</v>
      </c>
      <c r="J26" s="11"/>
      <c r="K26" s="11"/>
      <c r="L26" s="84">
        <v>9</v>
      </c>
      <c r="M26" s="84"/>
      <c r="N26" s="84"/>
      <c r="O26" s="84"/>
      <c r="P26" s="84"/>
      <c r="Q26" s="19">
        <f>G26*106%</f>
        <v>132500</v>
      </c>
      <c r="R26" s="16">
        <v>16574</v>
      </c>
      <c r="S26" s="16">
        <v>7</v>
      </c>
      <c r="T26" s="16">
        <v>25</v>
      </c>
      <c r="U26" s="22">
        <f t="shared" si="3"/>
        <v>384309625000</v>
      </c>
      <c r="V26" s="19">
        <f t="shared" si="4"/>
        <v>140450</v>
      </c>
      <c r="W26" s="16">
        <v>16574</v>
      </c>
      <c r="X26" s="16">
        <v>7</v>
      </c>
      <c r="Y26" s="16">
        <v>25</v>
      </c>
      <c r="Z26" s="22">
        <f t="shared" si="5"/>
        <v>407368202500</v>
      </c>
    </row>
    <row r="27" spans="1:26" ht="16" x14ac:dyDescent="0.2">
      <c r="A27" s="8">
        <v>3</v>
      </c>
      <c r="B27" s="33" t="s">
        <v>75</v>
      </c>
      <c r="C27" s="45" t="s">
        <v>76</v>
      </c>
      <c r="D27" s="16">
        <v>514</v>
      </c>
      <c r="E27" s="16">
        <v>3</v>
      </c>
      <c r="F27" s="16">
        <v>30</v>
      </c>
      <c r="G27" s="10">
        <v>200000</v>
      </c>
      <c r="H27" s="10">
        <f>+E27*F27*G27</f>
        <v>18000000</v>
      </c>
      <c r="I27" s="11">
        <f>+D27*H27</f>
        <v>9252000000</v>
      </c>
      <c r="J27" s="11"/>
      <c r="K27" s="11"/>
      <c r="L27" s="84"/>
      <c r="M27" s="84"/>
      <c r="N27" s="84"/>
      <c r="O27" s="84"/>
      <c r="P27" s="84"/>
      <c r="Q27" s="19">
        <f>G27*106%</f>
        <v>212000</v>
      </c>
      <c r="R27" s="16">
        <v>514</v>
      </c>
      <c r="S27" s="16">
        <v>3</v>
      </c>
      <c r="T27" s="16">
        <v>30</v>
      </c>
      <c r="U27" s="22">
        <f t="shared" si="3"/>
        <v>9807120000</v>
      </c>
      <c r="V27" s="19">
        <f t="shared" si="4"/>
        <v>224720</v>
      </c>
      <c r="W27" s="16">
        <v>514</v>
      </c>
      <c r="X27" s="16">
        <v>3</v>
      </c>
      <c r="Y27" s="16">
        <v>30</v>
      </c>
      <c r="Z27" s="22">
        <f t="shared" si="5"/>
        <v>10395547200</v>
      </c>
    </row>
    <row r="28" spans="1:26" x14ac:dyDescent="0.2">
      <c r="A28" s="4" t="s">
        <v>35</v>
      </c>
      <c r="B28" s="5" t="s">
        <v>161</v>
      </c>
      <c r="C28" s="5"/>
      <c r="D28" s="4"/>
      <c r="E28" s="4"/>
      <c r="F28" s="4"/>
      <c r="G28" s="4"/>
      <c r="H28" s="4"/>
      <c r="I28" s="7">
        <f>SUM(I29:I40)</f>
        <v>3200415640000</v>
      </c>
      <c r="J28" s="7"/>
      <c r="K28" s="7"/>
      <c r="L28" s="83"/>
      <c r="M28" s="83"/>
      <c r="N28" s="83"/>
      <c r="O28" s="83"/>
      <c r="P28" s="83"/>
      <c r="R28" s="4"/>
      <c r="S28" s="4"/>
      <c r="T28" s="4"/>
      <c r="U28" s="22">
        <f t="shared" si="3"/>
        <v>0</v>
      </c>
      <c r="V28" s="19">
        <f t="shared" si="4"/>
        <v>0</v>
      </c>
      <c r="W28" s="4"/>
      <c r="X28" s="4"/>
      <c r="Y28" s="4"/>
      <c r="Z28" s="22">
        <f t="shared" si="5"/>
        <v>0</v>
      </c>
    </row>
    <row r="29" spans="1:26" ht="16" x14ac:dyDescent="0.2">
      <c r="A29" s="12">
        <v>1</v>
      </c>
      <c r="B29" s="97" t="s">
        <v>140</v>
      </c>
      <c r="C29" s="123" t="s">
        <v>141</v>
      </c>
      <c r="D29" s="139">
        <v>10280</v>
      </c>
      <c r="E29" s="88">
        <v>1</v>
      </c>
      <c r="F29" s="88">
        <v>1</v>
      </c>
      <c r="G29" s="125">
        <v>20000000</v>
      </c>
      <c r="H29" s="125">
        <v>20000000</v>
      </c>
      <c r="I29" s="11">
        <f>D29*H29</f>
        <v>205600000000</v>
      </c>
      <c r="J29" s="11"/>
      <c r="K29" s="11"/>
      <c r="L29" s="84"/>
      <c r="M29" s="84"/>
      <c r="N29" s="84"/>
      <c r="O29" s="84"/>
      <c r="P29" s="84"/>
      <c r="Q29" s="19"/>
      <c r="R29" s="87"/>
      <c r="S29" s="88"/>
      <c r="T29" s="88"/>
      <c r="U29" s="66"/>
      <c r="V29" s="19"/>
      <c r="W29" s="87"/>
      <c r="X29" s="88"/>
      <c r="Y29" s="88"/>
      <c r="Z29" s="66"/>
    </row>
    <row r="30" spans="1:26" x14ac:dyDescent="0.2">
      <c r="A30" s="12">
        <v>2</v>
      </c>
      <c r="B30" s="140" t="s">
        <v>37</v>
      </c>
      <c r="C30" s="79" t="s">
        <v>38</v>
      </c>
      <c r="D30" s="15">
        <v>1953200</v>
      </c>
      <c r="E30" s="15">
        <v>2</v>
      </c>
      <c r="F30" s="15">
        <v>1</v>
      </c>
      <c r="G30" s="15">
        <v>20000</v>
      </c>
      <c r="H30" s="15">
        <f>+E30*F30*G30</f>
        <v>40000</v>
      </c>
      <c r="I30" s="23">
        <f>+D30*H30</f>
        <v>78128000000</v>
      </c>
      <c r="J30" s="23"/>
      <c r="K30" s="23"/>
      <c r="L30" s="85"/>
      <c r="M30" s="85"/>
      <c r="N30" s="85"/>
      <c r="O30" s="85"/>
      <c r="P30" s="85"/>
      <c r="Q30" s="19">
        <f t="shared" ref="Q30:Q38" si="10">G30*106%</f>
        <v>21200</v>
      </c>
      <c r="R30" s="15">
        <v>1953200</v>
      </c>
      <c r="S30" s="15">
        <v>2</v>
      </c>
      <c r="T30" s="15">
        <v>1</v>
      </c>
      <c r="U30" s="22">
        <f t="shared" si="3"/>
        <v>82815680000</v>
      </c>
      <c r="V30" s="19">
        <f t="shared" si="4"/>
        <v>22472</v>
      </c>
      <c r="W30" s="15">
        <v>1953200</v>
      </c>
      <c r="X30" s="15">
        <v>2</v>
      </c>
      <c r="Y30" s="15">
        <v>1</v>
      </c>
      <c r="Z30" s="22">
        <f t="shared" si="5"/>
        <v>87784620800</v>
      </c>
    </row>
    <row r="31" spans="1:26" ht="16" x14ac:dyDescent="0.2">
      <c r="A31" s="12">
        <v>3</v>
      </c>
      <c r="B31" s="33" t="s">
        <v>136</v>
      </c>
      <c r="C31" s="45" t="s">
        <v>137</v>
      </c>
      <c r="D31" s="15">
        <v>5000000</v>
      </c>
      <c r="E31" s="15">
        <v>7</v>
      </c>
      <c r="F31" s="15">
        <v>1</v>
      </c>
      <c r="G31" s="15">
        <v>20000</v>
      </c>
      <c r="H31" s="10">
        <f t="shared" ref="H31:H32" si="11">+E31*F31*G31</f>
        <v>140000</v>
      </c>
      <c r="I31" s="11">
        <f>+D31*H31</f>
        <v>700000000000</v>
      </c>
      <c r="J31" s="11"/>
      <c r="K31" s="11"/>
      <c r="L31" s="84"/>
      <c r="M31" s="84"/>
      <c r="N31" s="84"/>
      <c r="O31" s="84"/>
      <c r="P31" s="84"/>
      <c r="Q31" s="19">
        <f t="shared" si="10"/>
        <v>21200</v>
      </c>
      <c r="R31" s="15">
        <v>5000000</v>
      </c>
      <c r="S31" s="15">
        <v>6</v>
      </c>
      <c r="T31" s="15">
        <v>1</v>
      </c>
      <c r="U31" s="22">
        <f t="shared" si="3"/>
        <v>636000000000</v>
      </c>
      <c r="V31" s="19">
        <f t="shared" si="4"/>
        <v>22472</v>
      </c>
      <c r="W31" s="15">
        <v>5000000</v>
      </c>
      <c r="X31" s="15">
        <v>6</v>
      </c>
      <c r="Y31" s="15">
        <v>1</v>
      </c>
      <c r="Z31" s="22">
        <f t="shared" si="5"/>
        <v>674160000000</v>
      </c>
    </row>
    <row r="32" spans="1:26" ht="16" x14ac:dyDescent="0.2">
      <c r="A32" s="12">
        <v>4</v>
      </c>
      <c r="B32" s="9" t="s">
        <v>43</v>
      </c>
      <c r="C32" s="45" t="s">
        <v>63</v>
      </c>
      <c r="D32" s="15">
        <v>600000</v>
      </c>
      <c r="E32" s="15">
        <v>12</v>
      </c>
      <c r="F32" s="15">
        <v>1</v>
      </c>
      <c r="G32" s="15">
        <v>100000</v>
      </c>
      <c r="H32" s="34">
        <f t="shared" si="11"/>
        <v>1200000</v>
      </c>
      <c r="I32" s="23">
        <f t="shared" ref="I32" si="12">+D32*H32</f>
        <v>720000000000</v>
      </c>
      <c r="J32" s="23"/>
      <c r="K32" s="23"/>
      <c r="L32" s="85"/>
      <c r="M32" s="85"/>
      <c r="N32" s="85"/>
      <c r="O32" s="85"/>
      <c r="P32" s="85"/>
      <c r="Q32" s="19">
        <f t="shared" si="10"/>
        <v>106000</v>
      </c>
      <c r="R32" s="15">
        <v>600000</v>
      </c>
      <c r="S32" s="15">
        <v>12</v>
      </c>
      <c r="T32" s="15">
        <v>1</v>
      </c>
      <c r="U32" s="22">
        <f t="shared" si="3"/>
        <v>763200000000</v>
      </c>
      <c r="V32" s="19">
        <f t="shared" si="4"/>
        <v>112360</v>
      </c>
      <c r="W32" s="15">
        <v>600000</v>
      </c>
      <c r="X32" s="15">
        <v>12</v>
      </c>
      <c r="Y32" s="15">
        <v>1</v>
      </c>
      <c r="Z32" s="22">
        <f t="shared" si="5"/>
        <v>808992000000</v>
      </c>
    </row>
    <row r="33" spans="1:26" ht="16" x14ac:dyDescent="0.2">
      <c r="A33" s="12">
        <v>5</v>
      </c>
      <c r="B33" s="9" t="s">
        <v>70</v>
      </c>
      <c r="C33" s="45" t="s">
        <v>33</v>
      </c>
      <c r="D33" s="15">
        <v>10477</v>
      </c>
      <c r="E33" s="16">
        <v>4</v>
      </c>
      <c r="F33" s="16">
        <v>12</v>
      </c>
      <c r="G33" s="10">
        <v>500000</v>
      </c>
      <c r="H33" s="10">
        <f>+E33*F33*G33</f>
        <v>24000000</v>
      </c>
      <c r="I33" s="11">
        <f>+D33*H33</f>
        <v>251448000000</v>
      </c>
      <c r="J33" s="11"/>
      <c r="K33" s="11"/>
      <c r="L33" s="84"/>
      <c r="M33" s="84"/>
      <c r="N33" s="84"/>
      <c r="O33" s="84"/>
      <c r="P33" s="84"/>
      <c r="Q33" s="19">
        <f t="shared" si="10"/>
        <v>530000</v>
      </c>
      <c r="R33" s="15">
        <v>7230</v>
      </c>
      <c r="S33" s="16">
        <v>2</v>
      </c>
      <c r="T33" s="16">
        <v>12</v>
      </c>
      <c r="U33" s="22">
        <f>Q33*R33*S33*T33</f>
        <v>91965600000</v>
      </c>
      <c r="V33" s="19">
        <f t="shared" si="4"/>
        <v>561800</v>
      </c>
      <c r="W33" s="15">
        <v>7230</v>
      </c>
      <c r="X33" s="16">
        <v>2</v>
      </c>
      <c r="Y33" s="16">
        <v>12</v>
      </c>
      <c r="Z33" s="22">
        <f>V33*W33*X33*Y33</f>
        <v>97483536000</v>
      </c>
    </row>
    <row r="34" spans="1:26" s="110" customFormat="1" ht="16" x14ac:dyDescent="0.2">
      <c r="A34" s="100">
        <v>6</v>
      </c>
      <c r="B34" s="234" t="s">
        <v>135</v>
      </c>
      <c r="C34" s="102" t="s">
        <v>76</v>
      </c>
      <c r="D34" s="235">
        <v>514</v>
      </c>
      <c r="E34" s="236">
        <v>12</v>
      </c>
      <c r="F34" s="236">
        <v>1</v>
      </c>
      <c r="G34" s="235">
        <v>62500000</v>
      </c>
      <c r="H34" s="105">
        <f>E34*F34*G34</f>
        <v>750000000</v>
      </c>
      <c r="I34" s="122">
        <f>D34*H34</f>
        <v>385500000000</v>
      </c>
      <c r="J34" s="122"/>
      <c r="K34" s="122"/>
      <c r="L34" s="117"/>
      <c r="M34" s="117"/>
      <c r="N34" s="117"/>
      <c r="O34" s="117"/>
      <c r="P34" s="117"/>
      <c r="Q34" s="108">
        <f t="shared" si="10"/>
        <v>66250000</v>
      </c>
      <c r="R34" s="235"/>
      <c r="S34" s="236"/>
      <c r="T34" s="236"/>
      <c r="U34" s="109"/>
      <c r="V34" s="108">
        <f t="shared" si="4"/>
        <v>70225000</v>
      </c>
      <c r="W34" s="235"/>
      <c r="X34" s="236"/>
      <c r="Y34" s="236"/>
      <c r="Z34" s="109"/>
    </row>
    <row r="35" spans="1:26" s="110" customFormat="1" ht="16" x14ac:dyDescent="0.2">
      <c r="A35" s="100">
        <v>7</v>
      </c>
      <c r="B35" s="142" t="s">
        <v>45</v>
      </c>
      <c r="C35" s="102" t="s">
        <v>22</v>
      </c>
      <c r="D35" s="119">
        <v>514</v>
      </c>
      <c r="E35" s="119">
        <v>2</v>
      </c>
      <c r="F35" s="119">
        <v>1</v>
      </c>
      <c r="G35" s="119">
        <v>53380000</v>
      </c>
      <c r="H35" s="105">
        <f>E35*F35*G35</f>
        <v>106760000</v>
      </c>
      <c r="I35" s="122">
        <f>+D35*H35</f>
        <v>54874640000</v>
      </c>
      <c r="J35" s="122"/>
      <c r="K35" s="122"/>
      <c r="L35" s="117"/>
      <c r="M35" s="117"/>
      <c r="N35" s="117"/>
      <c r="O35" s="117"/>
      <c r="P35" s="117"/>
      <c r="Q35" s="108">
        <f t="shared" si="10"/>
        <v>56582800</v>
      </c>
      <c r="R35" s="119">
        <v>514</v>
      </c>
      <c r="S35" s="119">
        <v>2</v>
      </c>
      <c r="T35" s="119">
        <v>1</v>
      </c>
      <c r="U35" s="109">
        <f>Q35*R35*S35*T35</f>
        <v>58167118400</v>
      </c>
      <c r="V35" s="108">
        <f t="shared" si="4"/>
        <v>59977768</v>
      </c>
      <c r="W35" s="119">
        <v>514</v>
      </c>
      <c r="X35" s="119">
        <v>2</v>
      </c>
      <c r="Y35" s="119">
        <v>1</v>
      </c>
      <c r="Z35" s="109">
        <f>V35*W35*X35*Y35</f>
        <v>61657145504</v>
      </c>
    </row>
    <row r="36" spans="1:26" s="110" customFormat="1" ht="16" x14ac:dyDescent="0.2">
      <c r="A36" s="100">
        <v>8</v>
      </c>
      <c r="B36" s="142" t="s">
        <v>44</v>
      </c>
      <c r="C36" s="102" t="s">
        <v>2</v>
      </c>
      <c r="D36" s="119">
        <v>7230</v>
      </c>
      <c r="E36" s="119">
        <v>12</v>
      </c>
      <c r="F36" s="119">
        <v>1</v>
      </c>
      <c r="G36" s="119">
        <v>1200000</v>
      </c>
      <c r="H36" s="105">
        <f>+E36*F36*G36</f>
        <v>14400000</v>
      </c>
      <c r="I36" s="122">
        <f>+D36*H36</f>
        <v>104112000000</v>
      </c>
      <c r="J36" s="122"/>
      <c r="K36" s="122"/>
      <c r="L36" s="117"/>
      <c r="M36" s="117"/>
      <c r="N36" s="117"/>
      <c r="O36" s="117"/>
      <c r="P36" s="117"/>
      <c r="Q36" s="108">
        <f t="shared" si="10"/>
        <v>1272000</v>
      </c>
      <c r="R36" s="119">
        <v>7230</v>
      </c>
      <c r="S36" s="119">
        <v>12</v>
      </c>
      <c r="T36" s="119">
        <v>1</v>
      </c>
      <c r="U36" s="109">
        <f>Q36*R36*S36*T36</f>
        <v>110358720000</v>
      </c>
      <c r="V36" s="108">
        <f t="shared" si="4"/>
        <v>1348320</v>
      </c>
      <c r="W36" s="119">
        <v>7230</v>
      </c>
      <c r="X36" s="119">
        <v>12</v>
      </c>
      <c r="Y36" s="119">
        <v>1</v>
      </c>
      <c r="Z36" s="109">
        <f>V36*W36*X36*Y36</f>
        <v>116980243200</v>
      </c>
    </row>
    <row r="37" spans="1:26" s="110" customFormat="1" ht="16" x14ac:dyDescent="0.2">
      <c r="A37" s="100">
        <v>9</v>
      </c>
      <c r="B37" s="118" t="s">
        <v>156</v>
      </c>
      <c r="C37" s="102" t="s">
        <v>61</v>
      </c>
      <c r="D37" s="119">
        <v>83441</v>
      </c>
      <c r="E37" s="104">
        <v>10</v>
      </c>
      <c r="F37" s="104">
        <v>1</v>
      </c>
      <c r="G37" s="104">
        <v>500000</v>
      </c>
      <c r="H37" s="105">
        <f>+E37*F37*G37</f>
        <v>5000000</v>
      </c>
      <c r="I37" s="122">
        <f>+D37*H37</f>
        <v>417205000000</v>
      </c>
      <c r="J37" s="122"/>
      <c r="K37" s="122"/>
      <c r="L37" s="117"/>
      <c r="M37" s="117"/>
      <c r="N37" s="117"/>
      <c r="O37" s="117"/>
      <c r="P37" s="117"/>
      <c r="Q37" s="108">
        <f t="shared" si="10"/>
        <v>530000</v>
      </c>
      <c r="R37" s="119">
        <v>83441</v>
      </c>
      <c r="S37" s="104">
        <v>12</v>
      </c>
      <c r="T37" s="104">
        <v>1</v>
      </c>
      <c r="U37" s="109">
        <f>Q37*R37*S37*T37</f>
        <v>530684760000</v>
      </c>
      <c r="V37" s="108">
        <f t="shared" si="4"/>
        <v>561800</v>
      </c>
      <c r="W37" s="119">
        <v>83441</v>
      </c>
      <c r="X37" s="104">
        <v>12</v>
      </c>
      <c r="Y37" s="104">
        <v>1</v>
      </c>
      <c r="Z37" s="109">
        <f>V37*W37*X37*Y37</f>
        <v>562525845600</v>
      </c>
    </row>
    <row r="38" spans="1:26" s="225" customFormat="1" ht="16" x14ac:dyDescent="0.2">
      <c r="A38" s="214">
        <v>10</v>
      </c>
      <c r="B38" s="226" t="s">
        <v>157</v>
      </c>
      <c r="C38" s="227" t="s">
        <v>141</v>
      </c>
      <c r="D38" s="228">
        <v>48745</v>
      </c>
      <c r="E38" s="217">
        <v>12</v>
      </c>
      <c r="F38" s="217">
        <v>1</v>
      </c>
      <c r="G38" s="217">
        <v>200000</v>
      </c>
      <c r="H38" s="229">
        <f>+E38*F38*G38</f>
        <v>2400000</v>
      </c>
      <c r="I38" s="220">
        <f>+D38*H38</f>
        <v>116988000000</v>
      </c>
      <c r="J38" s="220"/>
      <c r="K38" s="220"/>
      <c r="L38" s="221"/>
      <c r="M38" s="221"/>
      <c r="N38" s="221"/>
      <c r="O38" s="221"/>
      <c r="P38" s="221"/>
      <c r="Q38" s="222">
        <f t="shared" si="10"/>
        <v>212000</v>
      </c>
      <c r="R38" s="230">
        <v>3103688</v>
      </c>
      <c r="S38" s="217">
        <v>12</v>
      </c>
      <c r="T38" s="217">
        <v>1</v>
      </c>
      <c r="U38" s="224">
        <f>Q38*R38*S38*T38</f>
        <v>7895782272000</v>
      </c>
      <c r="V38" s="222">
        <f t="shared" si="4"/>
        <v>224720</v>
      </c>
      <c r="W38" s="230">
        <v>3103688</v>
      </c>
      <c r="X38" s="217">
        <v>12</v>
      </c>
      <c r="Y38" s="217">
        <v>1</v>
      </c>
      <c r="Z38" s="224">
        <f>V38*W38*X38*Y38</f>
        <v>8369529208320</v>
      </c>
    </row>
    <row r="39" spans="1:26" s="225" customFormat="1" ht="16" x14ac:dyDescent="0.2">
      <c r="A39" s="214">
        <v>11</v>
      </c>
      <c r="B39" s="215" t="s">
        <v>153</v>
      </c>
      <c r="C39" s="216" t="s">
        <v>2</v>
      </c>
      <c r="D39" s="217">
        <f>3804-354</f>
        <v>3450</v>
      </c>
      <c r="E39" s="218">
        <v>12</v>
      </c>
      <c r="F39" s="218">
        <v>1</v>
      </c>
      <c r="G39" s="218">
        <v>400000</v>
      </c>
      <c r="H39" s="219">
        <f>+E39*F39*G39</f>
        <v>4800000</v>
      </c>
      <c r="I39" s="219">
        <f>+H39*D39</f>
        <v>16560000000</v>
      </c>
      <c r="J39" s="220">
        <v>3450</v>
      </c>
      <c r="K39" s="220">
        <v>24302050000</v>
      </c>
      <c r="L39" s="221"/>
      <c r="M39" s="221"/>
      <c r="N39" s="221"/>
      <c r="O39" s="221"/>
      <c r="P39" s="221"/>
      <c r="Q39" s="222"/>
      <c r="R39" s="223"/>
      <c r="S39" s="219"/>
      <c r="T39" s="219"/>
      <c r="U39" s="224"/>
      <c r="V39" s="222"/>
      <c r="W39" s="223"/>
      <c r="X39" s="219"/>
      <c r="Y39" s="219"/>
      <c r="Z39" s="224"/>
    </row>
    <row r="40" spans="1:26" s="225" customFormat="1" ht="16" x14ac:dyDescent="0.2">
      <c r="A40" s="214">
        <v>12</v>
      </c>
      <c r="B40" s="215" t="s">
        <v>65</v>
      </c>
      <c r="C40" s="231" t="s">
        <v>77</v>
      </c>
      <c r="D40" s="223">
        <v>600000</v>
      </c>
      <c r="E40" s="219">
        <v>1</v>
      </c>
      <c r="F40" s="219">
        <v>1</v>
      </c>
      <c r="G40" s="232">
        <v>250000</v>
      </c>
      <c r="H40" s="232">
        <f>+E40*F40*G40</f>
        <v>250000</v>
      </c>
      <c r="I40" s="233">
        <f>+H40*D40</f>
        <v>150000000000</v>
      </c>
      <c r="J40" s="220"/>
      <c r="K40" s="220"/>
      <c r="L40" s="221"/>
      <c r="M40" s="221"/>
      <c r="N40" s="221"/>
      <c r="O40" s="221"/>
      <c r="P40" s="221"/>
      <c r="Q40" s="222">
        <f>G40*106%</f>
        <v>265000</v>
      </c>
      <c r="R40" s="223">
        <v>600000</v>
      </c>
      <c r="S40" s="219">
        <v>1</v>
      </c>
      <c r="T40" s="219">
        <v>1</v>
      </c>
      <c r="U40" s="224">
        <f>Q40*R40*S40*T40</f>
        <v>159000000000</v>
      </c>
      <c r="V40" s="222">
        <f>Q40*106%</f>
        <v>280900</v>
      </c>
      <c r="W40" s="223">
        <v>600000</v>
      </c>
      <c r="X40" s="219">
        <v>1</v>
      </c>
      <c r="Y40" s="219">
        <v>1</v>
      </c>
      <c r="Z40" s="224">
        <f>V40*W40*X40*Y40</f>
        <v>168540000000</v>
      </c>
    </row>
    <row r="41" spans="1:26" x14ac:dyDescent="0.2">
      <c r="A41" s="4" t="s">
        <v>46</v>
      </c>
      <c r="B41" s="73" t="s">
        <v>47</v>
      </c>
      <c r="C41" s="73"/>
      <c r="D41" s="74"/>
      <c r="E41" s="74"/>
      <c r="F41" s="74"/>
      <c r="G41" s="74"/>
      <c r="H41" s="74"/>
      <c r="I41" s="75">
        <f>SUM(I42:I54)</f>
        <v>859434400000</v>
      </c>
      <c r="J41" s="7"/>
      <c r="K41" s="7"/>
      <c r="L41" s="83"/>
      <c r="M41" s="83"/>
      <c r="N41" s="83"/>
      <c r="O41" s="83"/>
      <c r="P41" s="83"/>
      <c r="R41" s="74"/>
      <c r="S41" s="74"/>
      <c r="T41" s="74"/>
      <c r="U41" s="22">
        <f t="shared" si="3"/>
        <v>0</v>
      </c>
      <c r="V41" s="19">
        <f t="shared" si="4"/>
        <v>0</v>
      </c>
      <c r="W41" s="74"/>
      <c r="X41" s="74"/>
      <c r="Y41" s="74"/>
      <c r="Z41" s="22">
        <f t="shared" si="5"/>
        <v>0</v>
      </c>
    </row>
    <row r="42" spans="1:26" ht="16" x14ac:dyDescent="0.2">
      <c r="A42" s="12">
        <v>1</v>
      </c>
      <c r="B42" s="137" t="s">
        <v>66</v>
      </c>
      <c r="C42" s="61" t="s">
        <v>61</v>
      </c>
      <c r="D42" s="15">
        <v>83441</v>
      </c>
      <c r="E42" s="15">
        <v>2</v>
      </c>
      <c r="F42" s="15">
        <v>3</v>
      </c>
      <c r="G42" s="15">
        <v>100000</v>
      </c>
      <c r="H42" s="10">
        <f>+E42*F42*G42</f>
        <v>600000</v>
      </c>
      <c r="I42" s="11">
        <f>+D42*H42</f>
        <v>50064600000</v>
      </c>
      <c r="J42" s="11"/>
      <c r="K42" s="11"/>
      <c r="L42" s="84"/>
      <c r="M42" s="84"/>
      <c r="N42" s="84"/>
      <c r="O42" s="84"/>
      <c r="P42" s="84"/>
      <c r="Q42" s="19">
        <f t="shared" ref="Q42:Q54" si="13">G42*106%</f>
        <v>106000</v>
      </c>
      <c r="R42" s="15">
        <v>83441</v>
      </c>
      <c r="S42" s="15">
        <v>2</v>
      </c>
      <c r="T42" s="15">
        <v>3</v>
      </c>
      <c r="U42" s="22">
        <f t="shared" si="3"/>
        <v>53068476000</v>
      </c>
      <c r="V42" s="19">
        <f t="shared" si="4"/>
        <v>112360</v>
      </c>
      <c r="W42" s="15">
        <v>83441</v>
      </c>
      <c r="X42" s="15">
        <v>2</v>
      </c>
      <c r="Y42" s="15">
        <v>3</v>
      </c>
      <c r="Z42" s="22">
        <f t="shared" si="5"/>
        <v>56252584560</v>
      </c>
    </row>
    <row r="43" spans="1:26" ht="16" x14ac:dyDescent="0.2">
      <c r="A43" s="12">
        <v>2</v>
      </c>
      <c r="B43" s="13" t="s">
        <v>67</v>
      </c>
      <c r="C43" s="61" t="s">
        <v>61</v>
      </c>
      <c r="D43" s="15">
        <v>83441</v>
      </c>
      <c r="E43" s="15">
        <v>10</v>
      </c>
      <c r="F43" s="15">
        <v>1</v>
      </c>
      <c r="G43" s="15">
        <v>200000</v>
      </c>
      <c r="H43" s="10">
        <f>+E43*F43*G43</f>
        <v>2000000</v>
      </c>
      <c r="I43" s="11">
        <f>+D43*H43</f>
        <v>166882000000</v>
      </c>
      <c r="J43" s="11"/>
      <c r="K43" s="11"/>
      <c r="L43" s="84"/>
      <c r="M43" s="84"/>
      <c r="N43" s="84"/>
      <c r="O43" s="84"/>
      <c r="P43" s="84"/>
      <c r="Q43" s="19">
        <f t="shared" si="13"/>
        <v>212000</v>
      </c>
      <c r="R43" s="15">
        <v>83441</v>
      </c>
      <c r="S43" s="15">
        <v>12</v>
      </c>
      <c r="T43" s="15">
        <v>1</v>
      </c>
      <c r="U43" s="22">
        <f t="shared" si="3"/>
        <v>212273904000</v>
      </c>
      <c r="V43" s="19">
        <f t="shared" si="4"/>
        <v>224720</v>
      </c>
      <c r="W43" s="15">
        <v>83441</v>
      </c>
      <c r="X43" s="15">
        <v>12</v>
      </c>
      <c r="Y43" s="15">
        <v>1</v>
      </c>
      <c r="Z43" s="22">
        <f t="shared" si="5"/>
        <v>225010338240</v>
      </c>
    </row>
    <row r="44" spans="1:26" s="110" customFormat="1" ht="16" x14ac:dyDescent="0.2">
      <c r="A44" s="100">
        <v>3</v>
      </c>
      <c r="B44" s="143" t="s">
        <v>68</v>
      </c>
      <c r="C44" s="144" t="s">
        <v>61</v>
      </c>
      <c r="D44" s="119">
        <v>44360</v>
      </c>
      <c r="E44" s="119">
        <v>10</v>
      </c>
      <c r="F44" s="119">
        <v>1</v>
      </c>
      <c r="G44" s="119">
        <v>750000</v>
      </c>
      <c r="H44" s="105">
        <f>+E44*F44*G44</f>
        <v>7500000</v>
      </c>
      <c r="I44" s="122">
        <f>+D44*H44</f>
        <v>332700000000</v>
      </c>
      <c r="J44" s="122"/>
      <c r="K44" s="122"/>
      <c r="L44" s="117"/>
      <c r="M44" s="117"/>
      <c r="N44" s="117"/>
      <c r="O44" s="117"/>
      <c r="P44" s="117"/>
      <c r="Q44" s="108">
        <f t="shared" si="13"/>
        <v>795000</v>
      </c>
      <c r="R44" s="119">
        <v>44360</v>
      </c>
      <c r="S44" s="119">
        <v>12</v>
      </c>
      <c r="T44" s="119">
        <v>1</v>
      </c>
      <c r="U44" s="109">
        <f t="shared" si="3"/>
        <v>423194400000</v>
      </c>
      <c r="V44" s="108">
        <f t="shared" si="4"/>
        <v>842700</v>
      </c>
      <c r="W44" s="119">
        <v>44360</v>
      </c>
      <c r="X44" s="119">
        <v>12</v>
      </c>
      <c r="Y44" s="119">
        <v>1</v>
      </c>
      <c r="Z44" s="109">
        <f t="shared" si="5"/>
        <v>448586064000</v>
      </c>
    </row>
    <row r="45" spans="1:26" x14ac:dyDescent="0.2">
      <c r="A45" s="8">
        <v>4</v>
      </c>
      <c r="B45" s="145" t="s">
        <v>158</v>
      </c>
      <c r="C45" s="61" t="s">
        <v>22</v>
      </c>
      <c r="D45" s="61">
        <v>514</v>
      </c>
      <c r="E45" s="62"/>
      <c r="F45" s="61"/>
      <c r="G45" s="62"/>
      <c r="H45" s="62">
        <f>H46+H47+H48+H51+H52+H53+H54</f>
        <v>223950000</v>
      </c>
      <c r="I45" s="63">
        <f>I46+I47+I50+I51+I52+I53+I54</f>
        <v>149702500000</v>
      </c>
      <c r="J45" s="63"/>
      <c r="K45" s="63"/>
      <c r="L45" s="21"/>
      <c r="M45" s="21"/>
      <c r="N45" s="21"/>
      <c r="O45" s="21"/>
      <c r="P45" s="21"/>
      <c r="Q45" s="19">
        <f t="shared" si="13"/>
        <v>0</v>
      </c>
      <c r="R45" s="61">
        <v>514</v>
      </c>
      <c r="S45" s="62"/>
      <c r="T45" s="61"/>
      <c r="U45" s="22">
        <f t="shared" si="3"/>
        <v>0</v>
      </c>
      <c r="V45" s="19">
        <f t="shared" si="4"/>
        <v>0</v>
      </c>
      <c r="W45" s="61">
        <v>514</v>
      </c>
      <c r="X45" s="62"/>
      <c r="Y45" s="61"/>
      <c r="Z45" s="22">
        <f t="shared" si="5"/>
        <v>0</v>
      </c>
    </row>
    <row r="46" spans="1:26" hidden="1" x14ac:dyDescent="0.2">
      <c r="A46" s="8"/>
      <c r="B46" s="33" t="s">
        <v>142</v>
      </c>
      <c r="C46" s="61" t="s">
        <v>22</v>
      </c>
      <c r="D46" s="61">
        <v>514</v>
      </c>
      <c r="E46" s="62">
        <v>1</v>
      </c>
      <c r="F46" s="61">
        <v>1</v>
      </c>
      <c r="G46" s="62">
        <v>50000000</v>
      </c>
      <c r="H46" s="62">
        <f>E46*F46*G46</f>
        <v>50000000</v>
      </c>
      <c r="I46" s="63">
        <f>H46*D46</f>
        <v>25700000000</v>
      </c>
      <c r="J46" s="63"/>
      <c r="K46" s="63"/>
      <c r="L46" s="21"/>
      <c r="M46" s="21"/>
      <c r="N46" s="21"/>
      <c r="O46" s="21"/>
      <c r="P46" s="21"/>
      <c r="Q46" s="19">
        <f t="shared" si="13"/>
        <v>53000000</v>
      </c>
      <c r="R46" s="61">
        <v>514</v>
      </c>
      <c r="S46" s="62">
        <v>1</v>
      </c>
      <c r="T46" s="61">
        <v>1</v>
      </c>
      <c r="U46" s="22">
        <f t="shared" si="3"/>
        <v>27242000000</v>
      </c>
      <c r="V46" s="19">
        <f t="shared" si="4"/>
        <v>56180000</v>
      </c>
      <c r="W46" s="61">
        <v>514</v>
      </c>
      <c r="X46" s="62">
        <v>1</v>
      </c>
      <c r="Y46" s="61">
        <v>1</v>
      </c>
      <c r="Z46" s="22">
        <f t="shared" si="5"/>
        <v>28876520000</v>
      </c>
    </row>
    <row r="47" spans="1:26" hidden="1" x14ac:dyDescent="0.2">
      <c r="A47" s="8"/>
      <c r="B47" s="33" t="s">
        <v>143</v>
      </c>
      <c r="C47" s="61" t="s">
        <v>22</v>
      </c>
      <c r="D47" s="61">
        <v>514</v>
      </c>
      <c r="E47" s="65">
        <v>1</v>
      </c>
      <c r="F47" s="64">
        <v>500</v>
      </c>
      <c r="G47" s="65">
        <v>50000</v>
      </c>
      <c r="H47" s="62">
        <f t="shared" ref="H47:H54" si="14">E47*F47*G47</f>
        <v>25000000</v>
      </c>
      <c r="I47" s="63">
        <f t="shared" ref="I47:I54" si="15">D47*H47</f>
        <v>12850000000</v>
      </c>
      <c r="J47" s="63"/>
      <c r="K47" s="63"/>
      <c r="L47" s="21"/>
      <c r="M47" s="21"/>
      <c r="N47" s="21"/>
      <c r="O47" s="21"/>
      <c r="P47" s="21"/>
      <c r="Q47" s="19">
        <f t="shared" si="13"/>
        <v>53000</v>
      </c>
      <c r="R47" s="61">
        <v>514</v>
      </c>
      <c r="S47" s="65">
        <v>1</v>
      </c>
      <c r="T47" s="64">
        <v>500</v>
      </c>
      <c r="U47" s="22">
        <f t="shared" si="3"/>
        <v>13621000000</v>
      </c>
      <c r="V47" s="19">
        <f t="shared" si="4"/>
        <v>56180</v>
      </c>
      <c r="W47" s="61">
        <v>514</v>
      </c>
      <c r="X47" s="65">
        <v>1</v>
      </c>
      <c r="Y47" s="64">
        <v>500</v>
      </c>
      <c r="Z47" s="22">
        <f t="shared" si="5"/>
        <v>14438260000</v>
      </c>
    </row>
    <row r="48" spans="1:26" hidden="1" x14ac:dyDescent="0.2">
      <c r="A48" s="8"/>
      <c r="B48" s="33" t="s">
        <v>144</v>
      </c>
      <c r="C48" s="61" t="s">
        <v>22</v>
      </c>
      <c r="D48" s="61">
        <v>514</v>
      </c>
      <c r="E48" s="65">
        <v>1</v>
      </c>
      <c r="F48" s="64">
        <v>1</v>
      </c>
      <c r="G48" s="65">
        <v>200000</v>
      </c>
      <c r="H48" s="62">
        <f t="shared" si="14"/>
        <v>200000</v>
      </c>
      <c r="I48" s="63">
        <f t="shared" si="15"/>
        <v>102800000</v>
      </c>
      <c r="J48" s="63"/>
      <c r="K48" s="63"/>
      <c r="L48" s="21"/>
      <c r="M48" s="21"/>
      <c r="N48" s="21"/>
      <c r="O48" s="21"/>
      <c r="P48" s="21"/>
      <c r="Q48" s="19">
        <f t="shared" si="13"/>
        <v>212000</v>
      </c>
      <c r="R48" s="61">
        <v>514</v>
      </c>
      <c r="S48" s="65">
        <v>1</v>
      </c>
      <c r="T48" s="64">
        <v>1</v>
      </c>
      <c r="U48" s="22">
        <f t="shared" si="3"/>
        <v>108968000</v>
      </c>
      <c r="V48" s="19">
        <f t="shared" si="4"/>
        <v>224720</v>
      </c>
      <c r="W48" s="61">
        <v>514</v>
      </c>
      <c r="X48" s="65">
        <v>1</v>
      </c>
      <c r="Y48" s="64">
        <v>1</v>
      </c>
      <c r="Z48" s="22">
        <f t="shared" si="5"/>
        <v>115506080</v>
      </c>
    </row>
    <row r="49" spans="1:26" hidden="1" x14ac:dyDescent="0.2">
      <c r="A49" s="8"/>
      <c r="B49" s="33" t="s">
        <v>145</v>
      </c>
      <c r="C49" s="61" t="s">
        <v>22</v>
      </c>
      <c r="D49" s="61">
        <v>514</v>
      </c>
      <c r="E49" s="65">
        <v>1</v>
      </c>
      <c r="F49" s="64">
        <v>100</v>
      </c>
      <c r="G49" s="65">
        <v>200000</v>
      </c>
      <c r="H49" s="62">
        <f t="shared" si="14"/>
        <v>20000000</v>
      </c>
      <c r="I49" s="63">
        <f t="shared" si="15"/>
        <v>10280000000</v>
      </c>
      <c r="J49" s="63"/>
      <c r="K49" s="63"/>
      <c r="L49" s="21"/>
      <c r="M49" s="21"/>
      <c r="N49" s="21"/>
      <c r="O49" s="21"/>
      <c r="P49" s="21"/>
      <c r="Q49" s="19">
        <f t="shared" si="13"/>
        <v>212000</v>
      </c>
      <c r="R49" s="61">
        <v>514</v>
      </c>
      <c r="S49" s="65">
        <v>1</v>
      </c>
      <c r="T49" s="64">
        <v>100</v>
      </c>
      <c r="U49" s="22">
        <f t="shared" si="3"/>
        <v>10896800000</v>
      </c>
      <c r="V49" s="19">
        <f t="shared" si="4"/>
        <v>224720</v>
      </c>
      <c r="W49" s="61">
        <v>514</v>
      </c>
      <c r="X49" s="65">
        <v>1</v>
      </c>
      <c r="Y49" s="64">
        <v>100</v>
      </c>
      <c r="Z49" s="22">
        <f t="shared" si="5"/>
        <v>11550608000</v>
      </c>
    </row>
    <row r="50" spans="1:26" hidden="1" x14ac:dyDescent="0.2">
      <c r="A50" s="8"/>
      <c r="B50" s="33" t="s">
        <v>146</v>
      </c>
      <c r="C50" s="61" t="s">
        <v>22</v>
      </c>
      <c r="D50" s="61">
        <v>514</v>
      </c>
      <c r="E50" s="65">
        <v>1</v>
      </c>
      <c r="F50" s="64">
        <v>15</v>
      </c>
      <c r="G50" s="65">
        <v>4500000</v>
      </c>
      <c r="H50" s="62">
        <f t="shared" si="14"/>
        <v>67500000</v>
      </c>
      <c r="I50" s="63">
        <f t="shared" si="15"/>
        <v>34695000000</v>
      </c>
      <c r="J50" s="63"/>
      <c r="K50" s="63"/>
      <c r="L50" s="21"/>
      <c r="M50" s="21"/>
      <c r="N50" s="21"/>
      <c r="O50" s="21"/>
      <c r="P50" s="21"/>
      <c r="Q50" s="19">
        <f t="shared" si="13"/>
        <v>4770000</v>
      </c>
      <c r="R50" s="61">
        <v>514</v>
      </c>
      <c r="S50" s="65">
        <v>1</v>
      </c>
      <c r="T50" s="64">
        <v>15</v>
      </c>
      <c r="U50" s="22">
        <f t="shared" si="3"/>
        <v>36776700000</v>
      </c>
      <c r="V50" s="19">
        <f t="shared" si="4"/>
        <v>5056200</v>
      </c>
      <c r="W50" s="61">
        <v>514</v>
      </c>
      <c r="X50" s="65">
        <v>1</v>
      </c>
      <c r="Y50" s="64">
        <v>15</v>
      </c>
      <c r="Z50" s="22">
        <f t="shared" si="5"/>
        <v>38983302000</v>
      </c>
    </row>
    <row r="51" spans="1:26" hidden="1" x14ac:dyDescent="0.2">
      <c r="A51" s="8"/>
      <c r="B51" s="33" t="s">
        <v>147</v>
      </c>
      <c r="C51" s="61" t="s">
        <v>22</v>
      </c>
      <c r="D51" s="61">
        <v>514</v>
      </c>
      <c r="E51" s="65">
        <v>1</v>
      </c>
      <c r="F51" s="61">
        <v>3500</v>
      </c>
      <c r="G51" s="65">
        <v>2500</v>
      </c>
      <c r="H51" s="62">
        <f t="shared" si="14"/>
        <v>8750000</v>
      </c>
      <c r="I51" s="63">
        <f t="shared" si="15"/>
        <v>4497500000</v>
      </c>
      <c r="J51" s="63"/>
      <c r="K51" s="63"/>
      <c r="L51" s="21"/>
      <c r="M51" s="21"/>
      <c r="N51" s="21"/>
      <c r="O51" s="21"/>
      <c r="P51" s="21"/>
      <c r="Q51" s="19">
        <f t="shared" si="13"/>
        <v>2650</v>
      </c>
      <c r="R51" s="61">
        <v>514</v>
      </c>
      <c r="S51" s="65">
        <v>1</v>
      </c>
      <c r="T51" s="61">
        <v>3500</v>
      </c>
      <c r="U51" s="22">
        <f t="shared" si="3"/>
        <v>4767350000</v>
      </c>
      <c r="V51" s="19">
        <f t="shared" si="4"/>
        <v>2809</v>
      </c>
      <c r="W51" s="61">
        <v>514</v>
      </c>
      <c r="X51" s="65">
        <v>1</v>
      </c>
      <c r="Y51" s="61">
        <v>3500</v>
      </c>
      <c r="Z51" s="22">
        <f t="shared" si="5"/>
        <v>5053391000</v>
      </c>
    </row>
    <row r="52" spans="1:26" hidden="1" x14ac:dyDescent="0.2">
      <c r="A52" s="8"/>
      <c r="B52" s="33" t="s">
        <v>148</v>
      </c>
      <c r="C52" s="61" t="s">
        <v>22</v>
      </c>
      <c r="D52" s="61">
        <v>514</v>
      </c>
      <c r="E52" s="65">
        <v>2</v>
      </c>
      <c r="F52" s="61">
        <v>1</v>
      </c>
      <c r="G52" s="65">
        <v>15000000</v>
      </c>
      <c r="H52" s="62">
        <f t="shared" si="14"/>
        <v>30000000</v>
      </c>
      <c r="I52" s="63">
        <f t="shared" si="15"/>
        <v>15420000000</v>
      </c>
      <c r="J52" s="63"/>
      <c r="K52" s="63"/>
      <c r="L52" s="21"/>
      <c r="M52" s="21"/>
      <c r="N52" s="21"/>
      <c r="O52" s="21"/>
      <c r="P52" s="21"/>
      <c r="Q52" s="19">
        <f t="shared" si="13"/>
        <v>15900000</v>
      </c>
      <c r="R52" s="61">
        <v>514</v>
      </c>
      <c r="S52" s="65">
        <v>2</v>
      </c>
      <c r="T52" s="61">
        <v>1</v>
      </c>
      <c r="U52" s="22">
        <f t="shared" si="3"/>
        <v>16345200000</v>
      </c>
      <c r="V52" s="19">
        <f t="shared" si="4"/>
        <v>16854000</v>
      </c>
      <c r="W52" s="61">
        <v>514</v>
      </c>
      <c r="X52" s="65">
        <v>2</v>
      </c>
      <c r="Y52" s="61">
        <v>1</v>
      </c>
      <c r="Z52" s="22">
        <f t="shared" si="5"/>
        <v>17325912000</v>
      </c>
    </row>
    <row r="53" spans="1:26" hidden="1" x14ac:dyDescent="0.2">
      <c r="A53" s="8"/>
      <c r="B53" s="33" t="s">
        <v>149</v>
      </c>
      <c r="C53" s="61" t="s">
        <v>22</v>
      </c>
      <c r="D53" s="61">
        <v>514</v>
      </c>
      <c r="E53" s="65">
        <v>2</v>
      </c>
      <c r="F53" s="61">
        <v>1</v>
      </c>
      <c r="G53" s="65">
        <v>25000000</v>
      </c>
      <c r="H53" s="62">
        <f t="shared" si="14"/>
        <v>50000000</v>
      </c>
      <c r="I53" s="63">
        <f t="shared" si="15"/>
        <v>25700000000</v>
      </c>
      <c r="J53" s="63"/>
      <c r="K53" s="63"/>
      <c r="L53" s="21"/>
      <c r="M53" s="21"/>
      <c r="N53" s="21"/>
      <c r="O53" s="21"/>
      <c r="P53" s="21"/>
      <c r="Q53" s="19">
        <f t="shared" si="13"/>
        <v>26500000</v>
      </c>
      <c r="R53" s="61">
        <v>514</v>
      </c>
      <c r="S53" s="65">
        <v>2</v>
      </c>
      <c r="T53" s="61">
        <v>1</v>
      </c>
      <c r="U53" s="22">
        <f t="shared" si="3"/>
        <v>27242000000</v>
      </c>
      <c r="V53" s="19">
        <f t="shared" si="4"/>
        <v>28090000</v>
      </c>
      <c r="W53" s="61">
        <v>514</v>
      </c>
      <c r="X53" s="65">
        <v>2</v>
      </c>
      <c r="Y53" s="61">
        <v>1</v>
      </c>
      <c r="Z53" s="22">
        <f t="shared" si="5"/>
        <v>28876520000</v>
      </c>
    </row>
    <row r="54" spans="1:26" hidden="1" x14ac:dyDescent="0.2">
      <c r="A54" s="8"/>
      <c r="B54" s="33" t="s">
        <v>150</v>
      </c>
      <c r="C54" s="61" t="s">
        <v>22</v>
      </c>
      <c r="D54" s="61">
        <v>514</v>
      </c>
      <c r="E54" s="65">
        <v>2</v>
      </c>
      <c r="F54" s="61">
        <v>1</v>
      </c>
      <c r="G54" s="65">
        <v>30000000</v>
      </c>
      <c r="H54" s="62">
        <f t="shared" si="14"/>
        <v>60000000</v>
      </c>
      <c r="I54" s="63">
        <f t="shared" si="15"/>
        <v>30840000000</v>
      </c>
      <c r="J54" s="63"/>
      <c r="K54" s="63"/>
      <c r="L54" s="21"/>
      <c r="M54" s="21"/>
      <c r="N54" s="21"/>
      <c r="O54" s="21"/>
      <c r="P54" s="21"/>
      <c r="Q54" s="19">
        <f t="shared" si="13"/>
        <v>31800000</v>
      </c>
      <c r="R54" s="61">
        <v>514</v>
      </c>
      <c r="S54" s="65">
        <v>2</v>
      </c>
      <c r="T54" s="61">
        <v>1</v>
      </c>
      <c r="U54" s="22">
        <f t="shared" si="3"/>
        <v>32690400000</v>
      </c>
      <c r="V54" s="19">
        <f t="shared" si="4"/>
        <v>33708000</v>
      </c>
      <c r="W54" s="61">
        <v>514</v>
      </c>
      <c r="X54" s="65">
        <v>2</v>
      </c>
      <c r="Y54" s="61">
        <v>1</v>
      </c>
      <c r="Z54" s="22">
        <f t="shared" si="5"/>
        <v>34651824000</v>
      </c>
    </row>
    <row r="55" spans="1:26" x14ac:dyDescent="0.2">
      <c r="A55" s="4" t="s">
        <v>50</v>
      </c>
      <c r="B55" s="5" t="s">
        <v>51</v>
      </c>
      <c r="C55" s="5"/>
      <c r="D55" s="4"/>
      <c r="E55" s="4"/>
      <c r="F55" s="4"/>
      <c r="G55" s="4"/>
      <c r="H55" s="4"/>
      <c r="I55" s="7">
        <f>SUM(I56:I58)</f>
        <v>88554000000</v>
      </c>
      <c r="J55" s="7"/>
      <c r="K55" s="7"/>
      <c r="L55" s="83"/>
      <c r="M55" s="83"/>
      <c r="N55" s="83"/>
      <c r="O55" s="83"/>
      <c r="P55" s="83"/>
      <c r="R55" s="4"/>
      <c r="S55" s="4"/>
      <c r="T55" s="4"/>
      <c r="U55" s="22">
        <f t="shared" si="3"/>
        <v>0</v>
      </c>
      <c r="V55" s="19">
        <f t="shared" si="4"/>
        <v>0</v>
      </c>
      <c r="W55" s="4"/>
      <c r="X55" s="4"/>
      <c r="Y55" s="4"/>
      <c r="Z55" s="22">
        <f t="shared" si="5"/>
        <v>0</v>
      </c>
    </row>
    <row r="56" spans="1:26" x14ac:dyDescent="0.2">
      <c r="A56" s="8">
        <v>1</v>
      </c>
      <c r="B56" s="9" t="s">
        <v>52</v>
      </c>
      <c r="C56" s="61" t="s">
        <v>22</v>
      </c>
      <c r="D56" s="10">
        <v>514</v>
      </c>
      <c r="E56" s="10">
        <v>12</v>
      </c>
      <c r="F56" s="10">
        <v>5</v>
      </c>
      <c r="G56" s="10">
        <v>1500000</v>
      </c>
      <c r="H56" s="10">
        <f>+E56*F56*G56</f>
        <v>90000000</v>
      </c>
      <c r="I56" s="11">
        <f>+D56*H56</f>
        <v>46260000000</v>
      </c>
      <c r="J56" s="11"/>
      <c r="K56" s="11"/>
      <c r="L56" s="84"/>
      <c r="M56" s="84"/>
      <c r="N56" s="84"/>
      <c r="O56" s="84"/>
      <c r="P56" s="84"/>
      <c r="Q56" s="19">
        <f t="shared" ref="Q56:Q58" si="16">G56*106%</f>
        <v>1590000</v>
      </c>
      <c r="R56" s="10">
        <v>514</v>
      </c>
      <c r="S56" s="10">
        <v>12</v>
      </c>
      <c r="T56" s="10">
        <v>5</v>
      </c>
      <c r="U56" s="22">
        <f t="shared" si="3"/>
        <v>49035600000</v>
      </c>
      <c r="V56" s="19">
        <f t="shared" si="4"/>
        <v>1685400</v>
      </c>
      <c r="W56" s="10">
        <v>514</v>
      </c>
      <c r="X56" s="10">
        <v>12</v>
      </c>
      <c r="Y56" s="10">
        <v>5</v>
      </c>
      <c r="Z56" s="22">
        <f t="shared" si="5"/>
        <v>51977736000</v>
      </c>
    </row>
    <row r="57" spans="1:26" x14ac:dyDescent="0.2">
      <c r="A57" s="316">
        <v>2</v>
      </c>
      <c r="B57" s="14" t="s">
        <v>53</v>
      </c>
      <c r="C57" s="61" t="s">
        <v>55</v>
      </c>
      <c r="D57" s="15">
        <v>6149</v>
      </c>
      <c r="E57" s="15">
        <v>12</v>
      </c>
      <c r="F57" s="15">
        <v>1</v>
      </c>
      <c r="G57" s="15">
        <v>500000</v>
      </c>
      <c r="H57" s="15">
        <f>+E57*F57*G57</f>
        <v>6000000</v>
      </c>
      <c r="I57" s="23">
        <f t="shared" ref="I57:I58" si="17">+D57*H57</f>
        <v>36894000000</v>
      </c>
      <c r="J57" s="23"/>
      <c r="K57" s="23"/>
      <c r="L57" s="85"/>
      <c r="M57" s="85"/>
      <c r="N57" s="85"/>
      <c r="O57" s="85"/>
      <c r="P57" s="85"/>
      <c r="Q57" s="19">
        <f t="shared" si="16"/>
        <v>530000</v>
      </c>
      <c r="R57" s="15">
        <v>6297</v>
      </c>
      <c r="S57" s="15">
        <v>12</v>
      </c>
      <c r="T57" s="15">
        <v>1</v>
      </c>
      <c r="U57" s="22">
        <f t="shared" si="3"/>
        <v>40048920000</v>
      </c>
      <c r="V57" s="19">
        <f t="shared" si="4"/>
        <v>561800</v>
      </c>
      <c r="W57" s="15">
        <v>6297</v>
      </c>
      <c r="X57" s="15">
        <v>12</v>
      </c>
      <c r="Y57" s="15">
        <v>1</v>
      </c>
      <c r="Z57" s="22">
        <f t="shared" si="5"/>
        <v>42451855200</v>
      </c>
    </row>
    <row r="58" spans="1:26" x14ac:dyDescent="0.2">
      <c r="A58" s="316"/>
      <c r="B58" s="26" t="s">
        <v>152</v>
      </c>
      <c r="C58" s="61" t="s">
        <v>57</v>
      </c>
      <c r="D58" s="119">
        <v>90</v>
      </c>
      <c r="E58" s="15">
        <v>12</v>
      </c>
      <c r="F58" s="15">
        <v>1</v>
      </c>
      <c r="G58" s="15">
        <v>5000000</v>
      </c>
      <c r="H58" s="15">
        <f>+E58*F58*G58</f>
        <v>60000000</v>
      </c>
      <c r="I58" s="23">
        <f t="shared" si="17"/>
        <v>5400000000</v>
      </c>
      <c r="J58" s="23"/>
      <c r="K58" s="23"/>
      <c r="L58" s="85"/>
      <c r="M58" s="85"/>
      <c r="N58" s="85"/>
      <c r="O58" s="85"/>
      <c r="P58" s="85"/>
      <c r="Q58" s="19">
        <f t="shared" si="16"/>
        <v>5300000</v>
      </c>
      <c r="R58" s="15">
        <v>90</v>
      </c>
      <c r="S58" s="15">
        <v>12</v>
      </c>
      <c r="T58" s="15">
        <v>1</v>
      </c>
      <c r="U58" s="22">
        <f t="shared" si="3"/>
        <v>5724000000</v>
      </c>
      <c r="V58" s="19">
        <f t="shared" si="4"/>
        <v>5618000</v>
      </c>
      <c r="W58" s="15">
        <v>90</v>
      </c>
      <c r="X58" s="15">
        <v>12</v>
      </c>
      <c r="Y58" s="15">
        <v>1</v>
      </c>
      <c r="Z58" s="22">
        <f t="shared" si="5"/>
        <v>6067440000</v>
      </c>
    </row>
    <row r="59" spans="1:26" x14ac:dyDescent="0.2">
      <c r="A59" s="317" t="s">
        <v>54</v>
      </c>
      <c r="B59" s="318"/>
      <c r="C59" s="318"/>
      <c r="D59" s="318"/>
      <c r="E59" s="318"/>
      <c r="F59" s="318"/>
      <c r="G59" s="318"/>
      <c r="H59" s="319"/>
      <c r="I59" s="25">
        <f>+I5+I14+I24+I28+I41+I55</f>
        <v>5526691261000</v>
      </c>
      <c r="J59" s="25"/>
      <c r="K59" s="25"/>
      <c r="L59" s="86"/>
      <c r="M59" s="86"/>
      <c r="N59" s="86"/>
      <c r="O59" s="86"/>
      <c r="P59" s="86"/>
    </row>
    <row r="60" spans="1:26" x14ac:dyDescent="0.2">
      <c r="D60" s="20"/>
      <c r="G60" s="19"/>
    </row>
  </sheetData>
  <mergeCells count="5">
    <mergeCell ref="A1:I1"/>
    <mergeCell ref="A2:I2"/>
    <mergeCell ref="J3:K3"/>
    <mergeCell ref="A57:A58"/>
    <mergeCell ref="A59:H59"/>
  </mergeCells>
  <pageMargins left="0.39370078740157483" right="0.39370078740157483" top="0" bottom="0" header="0.31496062992125984" footer="0.31496062992125984"/>
  <pageSetup paperSize="9" scale="65" orientation="landscape" r:id="rId1"/>
  <colBreaks count="1" manualBreakCount="1">
    <brk id="9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0"/>
  <sheetViews>
    <sheetView zoomScale="90" zoomScaleNormal="90" zoomScalePageLayoutView="9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M59" sqref="M59"/>
    </sheetView>
  </sheetViews>
  <sheetFormatPr baseColWidth="10" defaultColWidth="8.83203125" defaultRowHeight="15" x14ac:dyDescent="0.2"/>
  <cols>
    <col min="1" max="1" width="4" bestFit="1" customWidth="1"/>
    <col min="2" max="2" width="69.1640625" customWidth="1"/>
    <col min="3" max="3" width="35.5" bestFit="1" customWidth="1"/>
    <col min="4" max="4" width="12.5" bestFit="1" customWidth="1"/>
    <col min="5" max="5" width="9.83203125" bestFit="1" customWidth="1"/>
    <col min="6" max="6" width="8.1640625" bestFit="1" customWidth="1"/>
    <col min="7" max="7" width="13.1640625" bestFit="1" customWidth="1"/>
    <col min="8" max="8" width="15.1640625" customWidth="1"/>
    <col min="9" max="9" width="20.5" customWidth="1"/>
    <col min="10" max="10" width="7.1640625" hidden="1" customWidth="1"/>
    <col min="11" max="11" width="20.83203125" hidden="1" customWidth="1"/>
    <col min="12" max="12" width="28.83203125" customWidth="1"/>
    <col min="13" max="16" width="23.83203125" customWidth="1"/>
    <col min="17" max="17" width="13.1640625" bestFit="1" customWidth="1"/>
    <col min="18" max="18" width="19.83203125" bestFit="1" customWidth="1"/>
    <col min="19" max="19" width="11.5" bestFit="1" customWidth="1"/>
    <col min="20" max="20" width="16.5" bestFit="1" customWidth="1"/>
    <col min="21" max="21" width="18.83203125" bestFit="1" customWidth="1"/>
    <col min="22" max="22" width="12.1640625" bestFit="1" customWidth="1"/>
    <col min="23" max="23" width="11.1640625" bestFit="1" customWidth="1"/>
    <col min="24" max="24" width="9" bestFit="1" customWidth="1"/>
    <col min="25" max="25" width="5.83203125" bestFit="1" customWidth="1"/>
    <col min="26" max="26" width="18.83203125" bestFit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146">
        <v>414835650000</v>
      </c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>
        <v>2022</v>
      </c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SUM(I6:I13)</f>
        <v>425563050000</v>
      </c>
      <c r="J5" s="7"/>
      <c r="K5" s="7"/>
      <c r="L5" s="83">
        <v>246240000</v>
      </c>
      <c r="M5" s="83">
        <v>250000000</v>
      </c>
      <c r="N5" s="83"/>
      <c r="O5" s="83"/>
      <c r="P5" s="83"/>
    </row>
    <row r="6" spans="1:26" ht="16" x14ac:dyDescent="0.2">
      <c r="A6" s="8">
        <v>1</v>
      </c>
      <c r="B6" s="9" t="s">
        <v>12</v>
      </c>
      <c r="C6" s="45" t="s">
        <v>13</v>
      </c>
      <c r="D6" s="154">
        <v>6239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168453000000</v>
      </c>
      <c r="J6" s="11"/>
      <c r="K6" s="11"/>
      <c r="L6" s="84"/>
      <c r="M6" s="84"/>
      <c r="N6" s="84"/>
      <c r="O6" s="84"/>
      <c r="P6" s="84"/>
      <c r="Q6" s="19">
        <f t="shared" ref="Q6:Q12" si="1">G6*106%</f>
        <v>159000</v>
      </c>
      <c r="R6" s="10">
        <v>6387</v>
      </c>
      <c r="S6" s="10">
        <v>6</v>
      </c>
      <c r="T6" s="10">
        <v>30</v>
      </c>
      <c r="U6" s="22">
        <f>Q6*R6*S6*T6</f>
        <v>182795940000</v>
      </c>
      <c r="V6" s="19">
        <f>Q6*106%</f>
        <v>168540</v>
      </c>
      <c r="W6" s="10">
        <v>6387</v>
      </c>
      <c r="X6" s="10">
        <v>6</v>
      </c>
      <c r="Y6" s="10">
        <v>30</v>
      </c>
      <c r="Z6" s="22">
        <f>V6*W6*X6*Y6</f>
        <v>193763696400</v>
      </c>
    </row>
    <row r="7" spans="1:26" ht="16" x14ac:dyDescent="0.2">
      <c r="A7" s="8">
        <v>2</v>
      </c>
      <c r="B7" s="9" t="s">
        <v>14</v>
      </c>
      <c r="C7" s="45" t="s">
        <v>13</v>
      </c>
      <c r="D7" s="154">
        <v>6239</v>
      </c>
      <c r="E7" s="10">
        <v>12</v>
      </c>
      <c r="F7" s="10">
        <v>3</v>
      </c>
      <c r="G7" s="10">
        <v>150000</v>
      </c>
      <c r="H7" s="10">
        <f t="shared" ref="H7:H10" si="2">+E7*F7*G7</f>
        <v>5400000</v>
      </c>
      <c r="I7" s="11">
        <f t="shared" si="0"/>
        <v>33690600000</v>
      </c>
      <c r="J7" s="11"/>
      <c r="K7" s="11"/>
      <c r="L7" s="84"/>
      <c r="M7" s="84"/>
      <c r="N7" s="84"/>
      <c r="O7" s="84"/>
      <c r="P7" s="84"/>
      <c r="Q7" s="19">
        <f t="shared" si="1"/>
        <v>159000</v>
      </c>
      <c r="R7" s="10">
        <v>6387</v>
      </c>
      <c r="S7" s="10">
        <v>12</v>
      </c>
      <c r="T7" s="10">
        <v>3</v>
      </c>
      <c r="U7" s="22">
        <f t="shared" ref="U7:U58" si="3">Q7*R7*S7*T7</f>
        <v>36559188000</v>
      </c>
      <c r="V7" s="19">
        <f t="shared" ref="V7:V58" si="4">Q7*106%</f>
        <v>168540</v>
      </c>
      <c r="W7" s="10">
        <v>6387</v>
      </c>
      <c r="X7" s="10">
        <v>12</v>
      </c>
      <c r="Y7" s="10">
        <v>3</v>
      </c>
      <c r="Z7" s="22">
        <f t="shared" ref="Z7:Z58" si="5">V7*W7*X7*Y7</f>
        <v>38752739280</v>
      </c>
    </row>
    <row r="8" spans="1:26" ht="16" x14ac:dyDescent="0.2">
      <c r="A8" s="8">
        <v>3</v>
      </c>
      <c r="B8" s="9" t="s">
        <v>15</v>
      </c>
      <c r="C8" s="45" t="s">
        <v>13</v>
      </c>
      <c r="D8" s="154">
        <v>6239</v>
      </c>
      <c r="E8" s="10">
        <v>3</v>
      </c>
      <c r="F8" s="10">
        <v>15</v>
      </c>
      <c r="G8" s="10">
        <v>75000</v>
      </c>
      <c r="H8" s="10">
        <f t="shared" si="2"/>
        <v>3375000</v>
      </c>
      <c r="I8" s="11">
        <f t="shared" si="0"/>
        <v>21056625000</v>
      </c>
      <c r="J8" s="11"/>
      <c r="K8" s="11"/>
      <c r="L8" s="84"/>
      <c r="M8" s="84"/>
      <c r="N8" s="84"/>
      <c r="O8" s="84"/>
      <c r="P8" s="84"/>
      <c r="Q8" s="19">
        <f t="shared" si="1"/>
        <v>79500</v>
      </c>
      <c r="R8" s="10">
        <v>6387</v>
      </c>
      <c r="S8" s="10">
        <v>3</v>
      </c>
      <c r="T8" s="10">
        <v>15</v>
      </c>
      <c r="U8" s="22">
        <f t="shared" si="3"/>
        <v>22849492500</v>
      </c>
      <c r="V8" s="19">
        <f t="shared" si="4"/>
        <v>84270</v>
      </c>
      <c r="W8" s="10">
        <v>6387</v>
      </c>
      <c r="X8" s="10">
        <v>3</v>
      </c>
      <c r="Y8" s="10">
        <v>15</v>
      </c>
      <c r="Z8" s="22">
        <f t="shared" si="5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54">
        <v>6239</v>
      </c>
      <c r="E9" s="10">
        <v>3</v>
      </c>
      <c r="F9" s="10">
        <v>15</v>
      </c>
      <c r="G9" s="10">
        <v>75000</v>
      </c>
      <c r="H9" s="10">
        <f t="shared" si="2"/>
        <v>3375000</v>
      </c>
      <c r="I9" s="11">
        <f t="shared" si="0"/>
        <v>21056625000</v>
      </c>
      <c r="J9" s="11"/>
      <c r="K9" s="11"/>
      <c r="L9" s="84"/>
      <c r="M9" s="84"/>
      <c r="N9" s="84"/>
      <c r="O9" s="84"/>
      <c r="P9" s="84"/>
      <c r="Q9" s="19">
        <f t="shared" si="1"/>
        <v>79500</v>
      </c>
      <c r="R9" s="10">
        <v>6387</v>
      </c>
      <c r="S9" s="10">
        <v>3</v>
      </c>
      <c r="T9" s="10">
        <v>15</v>
      </c>
      <c r="U9" s="22">
        <f t="shared" si="3"/>
        <v>22849492500</v>
      </c>
      <c r="V9" s="19">
        <f t="shared" si="4"/>
        <v>84270</v>
      </c>
      <c r="W9" s="10">
        <v>6387</v>
      </c>
      <c r="X9" s="10">
        <v>3</v>
      </c>
      <c r="Y9" s="10">
        <v>15</v>
      </c>
      <c r="Z9" s="22">
        <f t="shared" si="5"/>
        <v>24220462050</v>
      </c>
    </row>
    <row r="10" spans="1:26" ht="16" x14ac:dyDescent="0.2">
      <c r="A10" s="8">
        <v>5</v>
      </c>
      <c r="B10" s="9" t="s">
        <v>69</v>
      </c>
      <c r="C10" s="45" t="s">
        <v>13</v>
      </c>
      <c r="D10" s="154">
        <v>6239</v>
      </c>
      <c r="E10" s="10">
        <v>4</v>
      </c>
      <c r="F10" s="10">
        <v>15</v>
      </c>
      <c r="G10" s="30">
        <v>50000</v>
      </c>
      <c r="H10" s="10">
        <f t="shared" si="2"/>
        <v>3000000</v>
      </c>
      <c r="I10" s="11">
        <f t="shared" si="0"/>
        <v>18717000000</v>
      </c>
      <c r="J10" s="11"/>
      <c r="K10" s="11"/>
      <c r="L10" s="84"/>
      <c r="M10" s="84"/>
      <c r="N10" s="84"/>
      <c r="O10" s="84"/>
      <c r="P10" s="84"/>
      <c r="Q10" s="19">
        <f t="shared" si="1"/>
        <v>53000</v>
      </c>
      <c r="R10" s="10">
        <v>6387</v>
      </c>
      <c r="S10" s="10">
        <v>4</v>
      </c>
      <c r="T10" s="10">
        <v>15</v>
      </c>
      <c r="U10" s="22">
        <f t="shared" si="3"/>
        <v>20310660000</v>
      </c>
      <c r="V10" s="19">
        <f t="shared" si="4"/>
        <v>56180</v>
      </c>
      <c r="W10" s="10">
        <v>6387</v>
      </c>
      <c r="X10" s="10">
        <v>4</v>
      </c>
      <c r="Y10" s="10">
        <v>15</v>
      </c>
      <c r="Z10" s="22">
        <f t="shared" si="5"/>
        <v>21529299600</v>
      </c>
    </row>
    <row r="11" spans="1:26" ht="16" x14ac:dyDescent="0.2">
      <c r="A11" s="12">
        <v>6</v>
      </c>
      <c r="B11" s="9" t="s">
        <v>17</v>
      </c>
      <c r="C11" s="45" t="s">
        <v>13</v>
      </c>
      <c r="D11" s="154">
        <v>6239</v>
      </c>
      <c r="E11" s="10">
        <v>12</v>
      </c>
      <c r="F11" s="10">
        <v>1</v>
      </c>
      <c r="G11" s="10">
        <v>300000</v>
      </c>
      <c r="H11" s="10">
        <f>+E11*F11*G11</f>
        <v>3600000</v>
      </c>
      <c r="I11" s="11">
        <f t="shared" si="0"/>
        <v>22460400000</v>
      </c>
      <c r="J11" s="11"/>
      <c r="K11" s="11"/>
      <c r="L11" s="84"/>
      <c r="M11" s="84"/>
      <c r="N11" s="84"/>
      <c r="O11" s="84"/>
      <c r="P11" s="84"/>
      <c r="Q11" s="19">
        <f t="shared" si="1"/>
        <v>318000</v>
      </c>
      <c r="R11" s="10">
        <v>6387</v>
      </c>
      <c r="S11" s="10">
        <v>12</v>
      </c>
      <c r="T11" s="10">
        <v>1</v>
      </c>
      <c r="U11" s="22">
        <f t="shared" si="3"/>
        <v>24372792000</v>
      </c>
      <c r="V11" s="19">
        <f t="shared" si="4"/>
        <v>337080</v>
      </c>
      <c r="W11" s="10">
        <v>6387</v>
      </c>
      <c r="X11" s="10">
        <v>12</v>
      </c>
      <c r="Y11" s="10">
        <v>1</v>
      </c>
      <c r="Z11" s="22">
        <f t="shared" si="5"/>
        <v>25835159520</v>
      </c>
    </row>
    <row r="12" spans="1:26" ht="16" x14ac:dyDescent="0.2">
      <c r="A12" s="12">
        <v>7</v>
      </c>
      <c r="B12" s="31" t="s">
        <v>73</v>
      </c>
      <c r="C12" s="45" t="s">
        <v>13</v>
      </c>
      <c r="D12" s="154">
        <v>6239</v>
      </c>
      <c r="E12" s="15">
        <v>12</v>
      </c>
      <c r="F12" s="15">
        <v>2</v>
      </c>
      <c r="G12" s="15">
        <v>800000</v>
      </c>
      <c r="H12" s="10">
        <f>+E12*F12*G12</f>
        <v>19200000</v>
      </c>
      <c r="I12" s="11">
        <f t="shared" si="0"/>
        <v>119788800000</v>
      </c>
      <c r="J12" s="11"/>
      <c r="K12" s="11"/>
      <c r="L12" s="84"/>
      <c r="M12" s="84"/>
      <c r="N12" s="84"/>
      <c r="O12" s="84"/>
      <c r="P12" s="84"/>
      <c r="Q12" s="19">
        <f t="shared" si="1"/>
        <v>848000</v>
      </c>
      <c r="R12" s="10">
        <v>6387</v>
      </c>
      <c r="S12" s="15">
        <v>12</v>
      </c>
      <c r="T12" s="15">
        <v>2</v>
      </c>
      <c r="U12" s="22">
        <f t="shared" si="3"/>
        <v>129988224000</v>
      </c>
      <c r="V12" s="19">
        <f t="shared" si="4"/>
        <v>898880</v>
      </c>
      <c r="W12" s="10">
        <v>6387</v>
      </c>
      <c r="X12" s="15">
        <v>12</v>
      </c>
      <c r="Y12" s="15">
        <v>2</v>
      </c>
      <c r="Z12" s="22">
        <f t="shared" si="5"/>
        <v>137787517440</v>
      </c>
    </row>
    <row r="13" spans="1:26" ht="16" x14ac:dyDescent="0.2">
      <c r="A13" s="147">
        <v>8</v>
      </c>
      <c r="B13" s="148" t="s">
        <v>159</v>
      </c>
      <c r="C13" s="149" t="s">
        <v>13</v>
      </c>
      <c r="D13" s="150">
        <v>3390</v>
      </c>
      <c r="E13" s="151">
        <v>8</v>
      </c>
      <c r="F13" s="151">
        <v>3</v>
      </c>
      <c r="G13" s="152">
        <v>250000</v>
      </c>
      <c r="H13" s="153">
        <f>E13*F13*G13</f>
        <v>6000000</v>
      </c>
      <c r="I13" s="153">
        <f>H13*D13</f>
        <v>20340000000</v>
      </c>
      <c r="J13" s="11"/>
      <c r="K13" s="11"/>
      <c r="L13" s="84"/>
      <c r="M13" s="84"/>
      <c r="N13" s="84"/>
      <c r="O13" s="84"/>
      <c r="P13" s="84"/>
      <c r="Q13" s="19"/>
      <c r="R13" s="10"/>
      <c r="S13" s="15"/>
      <c r="T13" s="15"/>
      <c r="U13" s="22"/>
      <c r="V13" s="19"/>
      <c r="W13" s="10"/>
      <c r="X13" s="15"/>
      <c r="Y13" s="15"/>
      <c r="Z13" s="22"/>
    </row>
    <row r="14" spans="1:26" x14ac:dyDescent="0.2">
      <c r="A14" s="4" t="s">
        <v>18</v>
      </c>
      <c r="B14" s="5" t="s">
        <v>19</v>
      </c>
      <c r="C14" s="5"/>
      <c r="D14" s="4"/>
      <c r="E14" s="4"/>
      <c r="F14" s="4"/>
      <c r="G14" s="4"/>
      <c r="H14" s="4"/>
      <c r="I14" s="7">
        <f>SUM(I15:I23)</f>
        <v>466969671000</v>
      </c>
      <c r="J14" s="7"/>
      <c r="K14" s="7"/>
      <c r="L14" s="83">
        <v>326942978.80000025</v>
      </c>
      <c r="M14" s="83">
        <v>466969671</v>
      </c>
      <c r="N14" s="83"/>
      <c r="O14" s="83"/>
      <c r="P14" s="83"/>
      <c r="R14" s="4"/>
      <c r="S14" s="4"/>
      <c r="T14" s="4"/>
      <c r="U14" s="22">
        <f t="shared" si="3"/>
        <v>0</v>
      </c>
      <c r="V14" s="19">
        <f t="shared" si="4"/>
        <v>0</v>
      </c>
      <c r="W14" s="4"/>
      <c r="X14" s="4"/>
      <c r="Y14" s="4"/>
      <c r="Z14" s="22">
        <f t="shared" si="5"/>
        <v>0</v>
      </c>
    </row>
    <row r="15" spans="1:26" ht="16" x14ac:dyDescent="0.2">
      <c r="A15" s="8">
        <v>1</v>
      </c>
      <c r="B15" s="33" t="s">
        <v>20</v>
      </c>
      <c r="C15" s="45" t="s">
        <v>1</v>
      </c>
      <c r="D15" s="10">
        <v>17647</v>
      </c>
      <c r="E15" s="16">
        <v>6</v>
      </c>
      <c r="F15" s="16">
        <v>1</v>
      </c>
      <c r="G15" s="16">
        <v>100000</v>
      </c>
      <c r="H15" s="10">
        <f t="shared" ref="H15:H23" si="6">+E15*F15*G15</f>
        <v>600000</v>
      </c>
      <c r="I15" s="11">
        <f t="shared" ref="I15:I23" si="7">+D15*H15</f>
        <v>10588200000</v>
      </c>
      <c r="J15" s="11"/>
      <c r="K15" s="11"/>
      <c r="L15" s="84"/>
      <c r="M15" s="84"/>
      <c r="N15" s="84"/>
      <c r="O15" s="84"/>
      <c r="P15" s="84"/>
      <c r="Q15" s="19">
        <f t="shared" ref="Q15:Q23" si="8">G15*106%</f>
        <v>106000</v>
      </c>
      <c r="R15" s="10">
        <v>16335</v>
      </c>
      <c r="S15" s="16">
        <v>6</v>
      </c>
      <c r="T15" s="16">
        <v>1</v>
      </c>
      <c r="U15" s="22">
        <f t="shared" si="3"/>
        <v>10389060000</v>
      </c>
      <c r="V15" s="19">
        <f t="shared" si="4"/>
        <v>112360</v>
      </c>
      <c r="W15" s="10">
        <v>16335</v>
      </c>
      <c r="X15" s="16">
        <v>6</v>
      </c>
      <c r="Y15" s="16">
        <v>1</v>
      </c>
      <c r="Z15" s="22">
        <f t="shared" si="5"/>
        <v>11012403600</v>
      </c>
    </row>
    <row r="16" spans="1:26" ht="16" x14ac:dyDescent="0.2">
      <c r="A16" s="8">
        <v>2</v>
      </c>
      <c r="B16" s="33" t="s">
        <v>21</v>
      </c>
      <c r="C16" s="45" t="s">
        <v>22</v>
      </c>
      <c r="D16" s="16">
        <v>514</v>
      </c>
      <c r="E16" s="16">
        <v>3</v>
      </c>
      <c r="F16" s="16">
        <v>30</v>
      </c>
      <c r="G16" s="16">
        <v>50000</v>
      </c>
      <c r="H16" s="10">
        <f t="shared" si="6"/>
        <v>4500000</v>
      </c>
      <c r="I16" s="11">
        <f t="shared" si="7"/>
        <v>2313000000</v>
      </c>
      <c r="J16" s="11"/>
      <c r="K16" s="11"/>
      <c r="L16" s="84"/>
      <c r="M16" s="84"/>
      <c r="N16" s="84"/>
      <c r="O16" s="84"/>
      <c r="P16" s="84"/>
      <c r="Q16" s="19">
        <f t="shared" si="8"/>
        <v>53000</v>
      </c>
      <c r="R16" s="16">
        <v>514</v>
      </c>
      <c r="S16" s="16">
        <v>3</v>
      </c>
      <c r="T16" s="16">
        <v>30</v>
      </c>
      <c r="U16" s="22">
        <f t="shared" si="3"/>
        <v>2451780000</v>
      </c>
      <c r="V16" s="19">
        <f t="shared" si="4"/>
        <v>56180</v>
      </c>
      <c r="W16" s="16">
        <v>514</v>
      </c>
      <c r="X16" s="16">
        <v>3</v>
      </c>
      <c r="Y16" s="16">
        <v>30</v>
      </c>
      <c r="Z16" s="22">
        <f t="shared" si="5"/>
        <v>2598886800</v>
      </c>
    </row>
    <row r="17" spans="1:26" ht="16" x14ac:dyDescent="0.2">
      <c r="A17" s="8">
        <v>3</v>
      </c>
      <c r="B17" s="33" t="s">
        <v>23</v>
      </c>
      <c r="C17" s="45" t="s">
        <v>1</v>
      </c>
      <c r="D17" s="60">
        <v>12228</v>
      </c>
      <c r="E17" s="16">
        <v>4</v>
      </c>
      <c r="F17" s="16">
        <v>1</v>
      </c>
      <c r="G17" s="16">
        <v>150000</v>
      </c>
      <c r="H17" s="10">
        <f t="shared" si="6"/>
        <v>600000</v>
      </c>
      <c r="I17" s="11">
        <f t="shared" si="7"/>
        <v>7336800000</v>
      </c>
      <c r="J17" s="11"/>
      <c r="K17" s="11"/>
      <c r="L17" s="84"/>
      <c r="M17" s="84"/>
      <c r="N17" s="84"/>
      <c r="O17" s="84"/>
      <c r="P17" s="84"/>
      <c r="Q17" s="19">
        <f t="shared" si="8"/>
        <v>159000</v>
      </c>
      <c r="R17" s="60">
        <v>12228</v>
      </c>
      <c r="S17" s="16">
        <v>4</v>
      </c>
      <c r="T17" s="16">
        <v>1</v>
      </c>
      <c r="U17" s="22">
        <f t="shared" si="3"/>
        <v>7777008000</v>
      </c>
      <c r="V17" s="19">
        <f t="shared" si="4"/>
        <v>168540</v>
      </c>
      <c r="W17" s="60">
        <v>12228</v>
      </c>
      <c r="X17" s="16">
        <v>4</v>
      </c>
      <c r="Y17" s="16">
        <v>1</v>
      </c>
      <c r="Z17" s="22">
        <f t="shared" si="5"/>
        <v>8243628480</v>
      </c>
    </row>
    <row r="18" spans="1:26" ht="16" x14ac:dyDescent="0.2">
      <c r="A18" s="12">
        <v>4</v>
      </c>
      <c r="B18" s="33" t="s">
        <v>24</v>
      </c>
      <c r="C18" s="45" t="s">
        <v>25</v>
      </c>
      <c r="D18" s="32">
        <v>327437</v>
      </c>
      <c r="E18" s="17">
        <v>1</v>
      </c>
      <c r="F18" s="17">
        <v>1</v>
      </c>
      <c r="G18" s="16">
        <v>329000</v>
      </c>
      <c r="H18" s="10">
        <f t="shared" si="6"/>
        <v>329000</v>
      </c>
      <c r="I18" s="11">
        <f t="shared" si="7"/>
        <v>107726773000</v>
      </c>
      <c r="J18" s="11"/>
      <c r="K18" s="11"/>
      <c r="L18" s="84"/>
      <c r="M18" s="84"/>
      <c r="N18" s="84"/>
      <c r="O18" s="84"/>
      <c r="P18" s="84"/>
      <c r="Q18" s="19">
        <f t="shared" si="8"/>
        <v>348740</v>
      </c>
      <c r="R18" s="32">
        <v>327437</v>
      </c>
      <c r="S18" s="17">
        <v>1</v>
      </c>
      <c r="T18" s="17">
        <v>1</v>
      </c>
      <c r="U18" s="22">
        <f t="shared" si="3"/>
        <v>114190379380</v>
      </c>
      <c r="V18" s="19">
        <f t="shared" si="4"/>
        <v>369664.4</v>
      </c>
      <c r="W18" s="32">
        <v>327437</v>
      </c>
      <c r="X18" s="17">
        <v>1</v>
      </c>
      <c r="Y18" s="17">
        <v>1</v>
      </c>
      <c r="Z18" s="22">
        <f t="shared" si="5"/>
        <v>121041802142.8</v>
      </c>
    </row>
    <row r="19" spans="1:26" ht="16" x14ac:dyDescent="0.2">
      <c r="A19" s="8">
        <v>5</v>
      </c>
      <c r="B19" s="33" t="s">
        <v>26</v>
      </c>
      <c r="C19" s="45" t="s">
        <v>25</v>
      </c>
      <c r="D19" s="32">
        <v>576450</v>
      </c>
      <c r="E19" s="17">
        <v>1</v>
      </c>
      <c r="F19" s="17">
        <v>1</v>
      </c>
      <c r="G19" s="16">
        <v>314000</v>
      </c>
      <c r="H19" s="10">
        <f t="shared" si="6"/>
        <v>314000</v>
      </c>
      <c r="I19" s="11">
        <f t="shared" si="7"/>
        <v>181005300000</v>
      </c>
      <c r="J19" s="11"/>
      <c r="K19" s="11"/>
      <c r="L19" s="84"/>
      <c r="M19" s="84"/>
      <c r="N19" s="84"/>
      <c r="O19" s="84"/>
      <c r="P19" s="84"/>
      <c r="Q19" s="19">
        <f t="shared" si="8"/>
        <v>332840</v>
      </c>
      <c r="R19" s="32">
        <v>576450</v>
      </c>
      <c r="S19" s="17">
        <v>1</v>
      </c>
      <c r="T19" s="17">
        <v>1</v>
      </c>
      <c r="U19" s="22">
        <f t="shared" si="3"/>
        <v>191865618000</v>
      </c>
      <c r="V19" s="19">
        <f t="shared" si="4"/>
        <v>352810.4</v>
      </c>
      <c r="W19" s="32">
        <v>576450</v>
      </c>
      <c r="X19" s="17">
        <v>1</v>
      </c>
      <c r="Y19" s="17">
        <v>1</v>
      </c>
      <c r="Z19" s="22">
        <f t="shared" si="5"/>
        <v>203377555080</v>
      </c>
    </row>
    <row r="20" spans="1:26" ht="16" x14ac:dyDescent="0.2">
      <c r="A20" s="8">
        <v>6</v>
      </c>
      <c r="B20" s="33" t="s">
        <v>27</v>
      </c>
      <c r="C20" s="45" t="s">
        <v>25</v>
      </c>
      <c r="D20" s="32">
        <v>48513</v>
      </c>
      <c r="E20" s="17">
        <v>1</v>
      </c>
      <c r="F20" s="17">
        <v>1</v>
      </c>
      <c r="G20" s="16">
        <v>2634000</v>
      </c>
      <c r="H20" s="10">
        <f t="shared" si="6"/>
        <v>2634000</v>
      </c>
      <c r="I20" s="11">
        <f t="shared" si="7"/>
        <v>127783242000</v>
      </c>
      <c r="J20" s="11"/>
      <c r="K20" s="11"/>
      <c r="L20" s="84"/>
      <c r="M20" s="84"/>
      <c r="N20" s="84"/>
      <c r="O20" s="84"/>
      <c r="P20" s="84"/>
      <c r="Q20" s="19">
        <f t="shared" si="8"/>
        <v>2792040</v>
      </c>
      <c r="R20" s="32">
        <v>48513</v>
      </c>
      <c r="S20" s="17">
        <v>1</v>
      </c>
      <c r="T20" s="17">
        <v>1</v>
      </c>
      <c r="U20" s="22">
        <f t="shared" si="3"/>
        <v>135450236520</v>
      </c>
      <c r="V20" s="19">
        <f t="shared" si="4"/>
        <v>2959562.4000000004</v>
      </c>
      <c r="W20" s="32">
        <v>48513</v>
      </c>
      <c r="X20" s="17">
        <v>1</v>
      </c>
      <c r="Y20" s="17">
        <v>1</v>
      </c>
      <c r="Z20" s="22">
        <f t="shared" si="5"/>
        <v>143577250711.20001</v>
      </c>
    </row>
    <row r="21" spans="1:26" ht="16" x14ac:dyDescent="0.2">
      <c r="A21" s="8">
        <v>7</v>
      </c>
      <c r="B21" s="33" t="s">
        <v>28</v>
      </c>
      <c r="C21" s="45" t="s">
        <v>25</v>
      </c>
      <c r="D21" s="32">
        <v>2276</v>
      </c>
      <c r="E21" s="17">
        <v>1</v>
      </c>
      <c r="F21" s="17">
        <v>1</v>
      </c>
      <c r="G21" s="16">
        <v>1023000</v>
      </c>
      <c r="H21" s="10">
        <f t="shared" si="6"/>
        <v>1023000</v>
      </c>
      <c r="I21" s="11">
        <f t="shared" si="7"/>
        <v>2328348000</v>
      </c>
      <c r="J21" s="11"/>
      <c r="K21" s="11"/>
      <c r="L21" s="84"/>
      <c r="M21" s="84"/>
      <c r="N21" s="84"/>
      <c r="O21" s="84"/>
      <c r="P21" s="84"/>
      <c r="Q21" s="19">
        <f t="shared" si="8"/>
        <v>1084380</v>
      </c>
      <c r="R21" s="32">
        <v>1333</v>
      </c>
      <c r="S21" s="17">
        <v>1</v>
      </c>
      <c r="T21" s="17">
        <v>1</v>
      </c>
      <c r="U21" s="22">
        <f t="shared" si="3"/>
        <v>1445478540</v>
      </c>
      <c r="V21" s="19">
        <f t="shared" si="4"/>
        <v>1149442.8</v>
      </c>
      <c r="W21" s="32">
        <v>1333</v>
      </c>
      <c r="X21" s="17">
        <v>1</v>
      </c>
      <c r="Y21" s="17">
        <v>1</v>
      </c>
      <c r="Z21" s="22">
        <f t="shared" si="5"/>
        <v>1532207252.4000001</v>
      </c>
    </row>
    <row r="22" spans="1:26" ht="16" x14ac:dyDescent="0.2">
      <c r="A22" s="12">
        <v>8</v>
      </c>
      <c r="B22" s="9" t="s">
        <v>29</v>
      </c>
      <c r="C22" s="45" t="s">
        <v>25</v>
      </c>
      <c r="D22" s="17">
        <v>23948</v>
      </c>
      <c r="E22" s="17">
        <v>1</v>
      </c>
      <c r="F22" s="17">
        <v>1</v>
      </c>
      <c r="G22" s="17">
        <v>346000</v>
      </c>
      <c r="H22" s="10">
        <f t="shared" si="6"/>
        <v>346000</v>
      </c>
      <c r="I22" s="11">
        <f t="shared" si="7"/>
        <v>8286008000</v>
      </c>
      <c r="J22" s="11"/>
      <c r="K22" s="11"/>
      <c r="L22" s="84"/>
      <c r="M22" s="84"/>
      <c r="N22" s="84"/>
      <c r="O22" s="84"/>
      <c r="P22" s="84"/>
      <c r="Q22" s="19">
        <f t="shared" si="8"/>
        <v>366760</v>
      </c>
      <c r="R22" s="17">
        <v>23948</v>
      </c>
      <c r="S22" s="17">
        <v>1</v>
      </c>
      <c r="T22" s="17">
        <v>1</v>
      </c>
      <c r="U22" s="22">
        <f t="shared" si="3"/>
        <v>8783168480</v>
      </c>
      <c r="V22" s="19">
        <f t="shared" si="4"/>
        <v>388765.60000000003</v>
      </c>
      <c r="W22" s="17">
        <v>23948</v>
      </c>
      <c r="X22" s="17">
        <v>1</v>
      </c>
      <c r="Y22" s="17">
        <v>1</v>
      </c>
      <c r="Z22" s="22">
        <f t="shared" si="5"/>
        <v>9310158588.8000011</v>
      </c>
    </row>
    <row r="23" spans="1:26" ht="16" x14ac:dyDescent="0.2">
      <c r="A23" s="12">
        <v>9</v>
      </c>
      <c r="B23" s="145" t="s">
        <v>74</v>
      </c>
      <c r="C23" s="45" t="s">
        <v>1</v>
      </c>
      <c r="D23" s="10">
        <v>16335</v>
      </c>
      <c r="E23" s="17">
        <v>12</v>
      </c>
      <c r="F23" s="17">
        <v>1</v>
      </c>
      <c r="G23" s="17">
        <v>100000</v>
      </c>
      <c r="H23" s="10">
        <f t="shared" si="6"/>
        <v>1200000</v>
      </c>
      <c r="I23" s="11">
        <f t="shared" si="7"/>
        <v>19602000000</v>
      </c>
      <c r="J23" s="11"/>
      <c r="K23" s="11"/>
      <c r="L23" s="84"/>
      <c r="M23" s="84"/>
      <c r="N23" s="84"/>
      <c r="O23" s="84"/>
      <c r="P23" s="84"/>
      <c r="Q23" s="19">
        <f t="shared" si="8"/>
        <v>106000</v>
      </c>
      <c r="R23" s="10">
        <v>16335</v>
      </c>
      <c r="S23" s="17">
        <v>12</v>
      </c>
      <c r="T23" s="17">
        <v>1</v>
      </c>
      <c r="U23" s="66">
        <f t="shared" si="3"/>
        <v>20778120000</v>
      </c>
      <c r="V23" s="19">
        <f t="shared" si="4"/>
        <v>112360</v>
      </c>
      <c r="W23" s="10">
        <v>16335</v>
      </c>
      <c r="X23" s="17">
        <v>12</v>
      </c>
      <c r="Y23" s="17">
        <v>1</v>
      </c>
      <c r="Z23" s="66">
        <f t="shared" si="5"/>
        <v>22024807200</v>
      </c>
    </row>
    <row r="24" spans="1:26" x14ac:dyDescent="0.2">
      <c r="A24" s="4" t="s">
        <v>30</v>
      </c>
      <c r="B24" s="5" t="s">
        <v>31</v>
      </c>
      <c r="C24" s="5"/>
      <c r="D24" s="4"/>
      <c r="E24" s="4"/>
      <c r="F24" s="4"/>
      <c r="G24" s="4"/>
      <c r="H24" s="4"/>
      <c r="I24" s="7">
        <f>SUM(I25:I27)</f>
        <v>485754500000</v>
      </c>
      <c r="J24" s="7"/>
      <c r="K24" s="7"/>
      <c r="L24" s="83">
        <v>277535250</v>
      </c>
      <c r="M24" s="83">
        <v>250000000</v>
      </c>
      <c r="N24" s="83"/>
      <c r="O24" s="83"/>
      <c r="P24" s="83"/>
      <c r="R24" s="4"/>
      <c r="S24" s="4"/>
      <c r="T24" s="4"/>
      <c r="U24" s="22">
        <f t="shared" si="3"/>
        <v>0</v>
      </c>
      <c r="V24" s="19">
        <f t="shared" si="4"/>
        <v>0</v>
      </c>
      <c r="W24" s="4"/>
      <c r="X24" s="4"/>
      <c r="Y24" s="4"/>
      <c r="Z24" s="22">
        <f t="shared" si="5"/>
        <v>0</v>
      </c>
    </row>
    <row r="25" spans="1:26" ht="16" x14ac:dyDescent="0.2">
      <c r="A25" s="8">
        <v>1</v>
      </c>
      <c r="B25" s="9" t="s">
        <v>32</v>
      </c>
      <c r="C25" s="45" t="s">
        <v>33</v>
      </c>
      <c r="D25" s="16">
        <v>16574</v>
      </c>
      <c r="E25" s="10">
        <v>6</v>
      </c>
      <c r="F25" s="10">
        <v>15</v>
      </c>
      <c r="G25" s="10">
        <v>125000</v>
      </c>
      <c r="H25" s="10">
        <f>+E25*F25*G25</f>
        <v>11250000</v>
      </c>
      <c r="I25" s="11">
        <f t="shared" ref="I25:I26" si="9">+D25*H25</f>
        <v>186457500000</v>
      </c>
      <c r="J25" s="11"/>
      <c r="K25" s="11"/>
      <c r="L25" s="84"/>
      <c r="M25" s="84"/>
      <c r="N25" s="84"/>
      <c r="O25" s="84"/>
      <c r="P25" s="84"/>
      <c r="Q25" s="19">
        <f>G25*106%</f>
        <v>132500</v>
      </c>
      <c r="R25" s="16">
        <v>16574</v>
      </c>
      <c r="S25" s="10">
        <v>6</v>
      </c>
      <c r="T25" s="10">
        <v>15</v>
      </c>
      <c r="U25" s="22">
        <f t="shared" si="3"/>
        <v>197644950000</v>
      </c>
      <c r="V25" s="19">
        <f t="shared" si="4"/>
        <v>140450</v>
      </c>
      <c r="W25" s="16">
        <v>16574</v>
      </c>
      <c r="X25" s="10">
        <v>6</v>
      </c>
      <c r="Y25" s="10">
        <v>15</v>
      </c>
      <c r="Z25" s="22">
        <f t="shared" si="5"/>
        <v>209503647000</v>
      </c>
    </row>
    <row r="26" spans="1:26" ht="16" x14ac:dyDescent="0.2">
      <c r="A26" s="8">
        <v>2</v>
      </c>
      <c r="B26" s="9" t="s">
        <v>34</v>
      </c>
      <c r="C26" s="45" t="s">
        <v>33</v>
      </c>
      <c r="D26" s="16">
        <v>16574</v>
      </c>
      <c r="E26" s="16">
        <v>7</v>
      </c>
      <c r="F26" s="16">
        <v>20</v>
      </c>
      <c r="G26" s="10">
        <v>125000</v>
      </c>
      <c r="H26" s="10">
        <f>+E26*F26*G26</f>
        <v>17500000</v>
      </c>
      <c r="I26" s="11">
        <f t="shared" si="9"/>
        <v>290045000000</v>
      </c>
      <c r="J26" s="11"/>
      <c r="K26" s="11"/>
      <c r="L26" s="84"/>
      <c r="M26" s="84"/>
      <c r="N26" s="84"/>
      <c r="O26" s="84"/>
      <c r="P26" s="84"/>
      <c r="Q26" s="19">
        <f>G26*106%</f>
        <v>132500</v>
      </c>
      <c r="R26" s="16">
        <v>16574</v>
      </c>
      <c r="S26" s="16">
        <v>7</v>
      </c>
      <c r="T26" s="16">
        <v>25</v>
      </c>
      <c r="U26" s="22">
        <f t="shared" si="3"/>
        <v>384309625000</v>
      </c>
      <c r="V26" s="19">
        <f t="shared" si="4"/>
        <v>140450</v>
      </c>
      <c r="W26" s="16">
        <v>16574</v>
      </c>
      <c r="X26" s="16">
        <v>7</v>
      </c>
      <c r="Y26" s="16">
        <v>25</v>
      </c>
      <c r="Z26" s="22">
        <f t="shared" si="5"/>
        <v>407368202500</v>
      </c>
    </row>
    <row r="27" spans="1:26" ht="16" x14ac:dyDescent="0.2">
      <c r="A27" s="8">
        <v>3</v>
      </c>
      <c r="B27" s="33" t="s">
        <v>75</v>
      </c>
      <c r="C27" s="45" t="s">
        <v>76</v>
      </c>
      <c r="D27" s="16">
        <v>514</v>
      </c>
      <c r="E27" s="16">
        <v>3</v>
      </c>
      <c r="F27" s="16">
        <v>30</v>
      </c>
      <c r="G27" s="10">
        <v>200000</v>
      </c>
      <c r="H27" s="10">
        <f>+E27*F27*G27</f>
        <v>18000000</v>
      </c>
      <c r="I27" s="11">
        <f>+D27*H27</f>
        <v>9252000000</v>
      </c>
      <c r="J27" s="11"/>
      <c r="K27" s="11"/>
      <c r="L27" s="84"/>
      <c r="M27" s="84"/>
      <c r="N27" s="84"/>
      <c r="O27" s="84"/>
      <c r="P27" s="84"/>
      <c r="Q27" s="19">
        <f>G27*106%</f>
        <v>212000</v>
      </c>
      <c r="R27" s="16">
        <v>514</v>
      </c>
      <c r="S27" s="16">
        <v>3</v>
      </c>
      <c r="T27" s="16">
        <v>30</v>
      </c>
      <c r="U27" s="22">
        <f t="shared" si="3"/>
        <v>9807120000</v>
      </c>
      <c r="V27" s="19">
        <f t="shared" si="4"/>
        <v>224720</v>
      </c>
      <c r="W27" s="16">
        <v>514</v>
      </c>
      <c r="X27" s="16">
        <v>3</v>
      </c>
      <c r="Y27" s="16">
        <v>30</v>
      </c>
      <c r="Z27" s="22">
        <f t="shared" si="5"/>
        <v>10395547200</v>
      </c>
    </row>
    <row r="28" spans="1:26" x14ac:dyDescent="0.2">
      <c r="A28" s="4" t="s">
        <v>35</v>
      </c>
      <c r="B28" s="5" t="s">
        <v>161</v>
      </c>
      <c r="C28" s="5"/>
      <c r="D28" s="4"/>
      <c r="E28" s="4"/>
      <c r="F28" s="4"/>
      <c r="G28" s="4"/>
      <c r="H28" s="4"/>
      <c r="I28" s="7">
        <f>SUM(I29:I40)</f>
        <v>3200415640000</v>
      </c>
      <c r="J28" s="7"/>
      <c r="K28" s="7"/>
      <c r="L28" s="83">
        <v>1419480150</v>
      </c>
      <c r="M28" s="83">
        <v>1700000000</v>
      </c>
      <c r="N28" s="83"/>
      <c r="O28" s="83"/>
      <c r="P28" s="83"/>
      <c r="R28" s="4"/>
      <c r="S28" s="4"/>
      <c r="T28" s="4"/>
      <c r="U28" s="22">
        <f t="shared" si="3"/>
        <v>0</v>
      </c>
      <c r="V28" s="19">
        <f t="shared" si="4"/>
        <v>0</v>
      </c>
      <c r="W28" s="4"/>
      <c r="X28" s="4"/>
      <c r="Y28" s="4"/>
      <c r="Z28" s="22">
        <f t="shared" si="5"/>
        <v>0</v>
      </c>
    </row>
    <row r="29" spans="1:26" ht="16" x14ac:dyDescent="0.2">
      <c r="A29" s="12">
        <v>1</v>
      </c>
      <c r="B29" s="97" t="s">
        <v>140</v>
      </c>
      <c r="C29" s="123" t="s">
        <v>141</v>
      </c>
      <c r="D29" s="139">
        <v>10280</v>
      </c>
      <c r="E29" s="88">
        <v>1</v>
      </c>
      <c r="F29" s="88">
        <v>1</v>
      </c>
      <c r="G29" s="125">
        <v>20000000</v>
      </c>
      <c r="H29" s="125">
        <v>20000000</v>
      </c>
      <c r="I29" s="11">
        <f>D29*H29</f>
        <v>205600000000</v>
      </c>
      <c r="J29" s="11"/>
      <c r="K29" s="11"/>
      <c r="L29" s="84"/>
      <c r="M29" s="84"/>
      <c r="N29" s="84"/>
      <c r="O29" s="84"/>
      <c r="P29" s="84"/>
      <c r="Q29" s="19"/>
      <c r="R29" s="87"/>
      <c r="S29" s="88"/>
      <c r="T29" s="88"/>
      <c r="U29" s="66"/>
      <c r="V29" s="19"/>
      <c r="W29" s="87"/>
      <c r="X29" s="88"/>
      <c r="Y29" s="88"/>
      <c r="Z29" s="66"/>
    </row>
    <row r="30" spans="1:26" x14ac:dyDescent="0.2">
      <c r="A30" s="12">
        <v>2</v>
      </c>
      <c r="B30" s="140" t="s">
        <v>37</v>
      </c>
      <c r="C30" s="79" t="s">
        <v>38</v>
      </c>
      <c r="D30" s="15">
        <v>1953200</v>
      </c>
      <c r="E30" s="15">
        <v>2</v>
      </c>
      <c r="F30" s="15">
        <v>1</v>
      </c>
      <c r="G30" s="15">
        <v>20000</v>
      </c>
      <c r="H30" s="15">
        <f>+E30*F30*G30</f>
        <v>40000</v>
      </c>
      <c r="I30" s="23">
        <f>+D30*H30</f>
        <v>78128000000</v>
      </c>
      <c r="J30" s="23"/>
      <c r="K30" s="23"/>
      <c r="L30" s="85"/>
      <c r="M30" s="85"/>
      <c r="N30" s="85"/>
      <c r="O30" s="85"/>
      <c r="P30" s="85"/>
      <c r="Q30" s="19">
        <f t="shared" ref="Q30:Q38" si="10">G30*106%</f>
        <v>21200</v>
      </c>
      <c r="R30" s="15">
        <v>1953200</v>
      </c>
      <c r="S30" s="15">
        <v>2</v>
      </c>
      <c r="T30" s="15">
        <v>1</v>
      </c>
      <c r="U30" s="22">
        <f t="shared" si="3"/>
        <v>82815680000</v>
      </c>
      <c r="V30" s="19">
        <f t="shared" si="4"/>
        <v>22472</v>
      </c>
      <c r="W30" s="15">
        <v>1953200</v>
      </c>
      <c r="X30" s="15">
        <v>2</v>
      </c>
      <c r="Y30" s="15">
        <v>1</v>
      </c>
      <c r="Z30" s="22">
        <f t="shared" si="5"/>
        <v>87784620800</v>
      </c>
    </row>
    <row r="31" spans="1:26" ht="16" x14ac:dyDescent="0.2">
      <c r="A31" s="12">
        <v>3</v>
      </c>
      <c r="B31" s="33" t="s">
        <v>136</v>
      </c>
      <c r="C31" s="45" t="s">
        <v>137</v>
      </c>
      <c r="D31" s="15">
        <v>5000000</v>
      </c>
      <c r="E31" s="15">
        <v>7</v>
      </c>
      <c r="F31" s="15">
        <v>1</v>
      </c>
      <c r="G31" s="15">
        <v>20000</v>
      </c>
      <c r="H31" s="10">
        <f t="shared" ref="H31:H32" si="11">+E31*F31*G31</f>
        <v>140000</v>
      </c>
      <c r="I31" s="11">
        <f>+D31*H31</f>
        <v>700000000000</v>
      </c>
      <c r="J31" s="11"/>
      <c r="K31" s="11"/>
      <c r="L31" s="84"/>
      <c r="M31" s="84"/>
      <c r="N31" s="84"/>
      <c r="O31" s="84"/>
      <c r="P31" s="84"/>
      <c r="Q31" s="19">
        <f t="shared" si="10"/>
        <v>21200</v>
      </c>
      <c r="R31" s="15">
        <v>5000000</v>
      </c>
      <c r="S31" s="15">
        <v>6</v>
      </c>
      <c r="T31" s="15">
        <v>1</v>
      </c>
      <c r="U31" s="22">
        <f t="shared" si="3"/>
        <v>636000000000</v>
      </c>
      <c r="V31" s="19">
        <f t="shared" si="4"/>
        <v>22472</v>
      </c>
      <c r="W31" s="15">
        <v>5000000</v>
      </c>
      <c r="X31" s="15">
        <v>6</v>
      </c>
      <c r="Y31" s="15">
        <v>1</v>
      </c>
      <c r="Z31" s="22">
        <f t="shared" si="5"/>
        <v>674160000000</v>
      </c>
    </row>
    <row r="32" spans="1:26" ht="16" x14ac:dyDescent="0.2">
      <c r="A32" s="12">
        <v>4</v>
      </c>
      <c r="B32" s="9" t="s">
        <v>43</v>
      </c>
      <c r="C32" s="45" t="s">
        <v>63</v>
      </c>
      <c r="D32" s="15">
        <v>600000</v>
      </c>
      <c r="E32" s="15">
        <v>12</v>
      </c>
      <c r="F32" s="15">
        <v>1</v>
      </c>
      <c r="G32" s="15">
        <v>100000</v>
      </c>
      <c r="H32" s="34">
        <f t="shared" si="11"/>
        <v>1200000</v>
      </c>
      <c r="I32" s="23">
        <f t="shared" ref="I32" si="12">+D32*H32</f>
        <v>720000000000</v>
      </c>
      <c r="J32" s="23"/>
      <c r="K32" s="23"/>
      <c r="L32" s="85"/>
      <c r="M32" s="85"/>
      <c r="N32" s="85"/>
      <c r="O32" s="85"/>
      <c r="P32" s="85"/>
      <c r="Q32" s="19">
        <f t="shared" si="10"/>
        <v>106000</v>
      </c>
      <c r="R32" s="15">
        <v>600000</v>
      </c>
      <c r="S32" s="15">
        <v>12</v>
      </c>
      <c r="T32" s="15">
        <v>1</v>
      </c>
      <c r="U32" s="22">
        <f t="shared" si="3"/>
        <v>763200000000</v>
      </c>
      <c r="V32" s="19">
        <f t="shared" si="4"/>
        <v>112360</v>
      </c>
      <c r="W32" s="15">
        <v>600000</v>
      </c>
      <c r="X32" s="15">
        <v>12</v>
      </c>
      <c r="Y32" s="15">
        <v>1</v>
      </c>
      <c r="Z32" s="22">
        <f t="shared" si="5"/>
        <v>808992000000</v>
      </c>
    </row>
    <row r="33" spans="1:26" ht="16" x14ac:dyDescent="0.2">
      <c r="A33" s="12">
        <v>5</v>
      </c>
      <c r="B33" s="9" t="s">
        <v>70</v>
      </c>
      <c r="C33" s="45" t="s">
        <v>33</v>
      </c>
      <c r="D33" s="15">
        <v>10477</v>
      </c>
      <c r="E33" s="16">
        <v>4</v>
      </c>
      <c r="F33" s="16">
        <v>12</v>
      </c>
      <c r="G33" s="10">
        <v>500000</v>
      </c>
      <c r="H33" s="10">
        <f>+E33*F33*G33</f>
        <v>24000000</v>
      </c>
      <c r="I33" s="11">
        <f>+D33*H33</f>
        <v>251448000000</v>
      </c>
      <c r="J33" s="11"/>
      <c r="K33" s="11"/>
      <c r="L33" s="84"/>
      <c r="M33" s="84"/>
      <c r="N33" s="84"/>
      <c r="O33" s="84"/>
      <c r="P33" s="84"/>
      <c r="Q33" s="19">
        <f t="shared" si="10"/>
        <v>530000</v>
      </c>
      <c r="R33" s="15">
        <v>7230</v>
      </c>
      <c r="S33" s="16">
        <v>2</v>
      </c>
      <c r="T33" s="16">
        <v>12</v>
      </c>
      <c r="U33" s="22">
        <f>Q33*R33*S33*T33</f>
        <v>91965600000</v>
      </c>
      <c r="V33" s="19">
        <f t="shared" si="4"/>
        <v>561800</v>
      </c>
      <c r="W33" s="15">
        <v>7230</v>
      </c>
      <c r="X33" s="16">
        <v>2</v>
      </c>
      <c r="Y33" s="16">
        <v>12</v>
      </c>
      <c r="Z33" s="22">
        <f>V33*W33*X33*Y33</f>
        <v>97483536000</v>
      </c>
    </row>
    <row r="34" spans="1:26" s="110" customFormat="1" ht="16" x14ac:dyDescent="0.2">
      <c r="A34" s="100">
        <v>6</v>
      </c>
      <c r="B34" s="234" t="s">
        <v>135</v>
      </c>
      <c r="C34" s="102" t="s">
        <v>76</v>
      </c>
      <c r="D34" s="235">
        <v>514</v>
      </c>
      <c r="E34" s="236">
        <v>12</v>
      </c>
      <c r="F34" s="236">
        <v>1</v>
      </c>
      <c r="G34" s="235">
        <v>62500000</v>
      </c>
      <c r="H34" s="105">
        <f>E34*F34*G34</f>
        <v>750000000</v>
      </c>
      <c r="I34" s="122">
        <f>D34*H34</f>
        <v>385500000000</v>
      </c>
      <c r="J34" s="122"/>
      <c r="K34" s="122"/>
      <c r="L34" s="117"/>
      <c r="M34" s="117"/>
      <c r="N34" s="117"/>
      <c r="O34" s="117"/>
      <c r="P34" s="117"/>
      <c r="Q34" s="108">
        <f t="shared" si="10"/>
        <v>66250000</v>
      </c>
      <c r="R34" s="235"/>
      <c r="S34" s="236"/>
      <c r="T34" s="236"/>
      <c r="U34" s="109"/>
      <c r="V34" s="108">
        <f t="shared" si="4"/>
        <v>70225000</v>
      </c>
      <c r="W34" s="235"/>
      <c r="X34" s="236"/>
      <c r="Y34" s="236"/>
      <c r="Z34" s="109"/>
    </row>
    <row r="35" spans="1:26" s="110" customFormat="1" ht="16" x14ac:dyDescent="0.2">
      <c r="A35" s="100">
        <v>7</v>
      </c>
      <c r="B35" s="142" t="s">
        <v>45</v>
      </c>
      <c r="C35" s="102" t="s">
        <v>22</v>
      </c>
      <c r="D35" s="119">
        <v>514</v>
      </c>
      <c r="E35" s="119">
        <v>2</v>
      </c>
      <c r="F35" s="119">
        <v>1</v>
      </c>
      <c r="G35" s="119">
        <v>53380000</v>
      </c>
      <c r="H35" s="105">
        <f>E35*F35*G35</f>
        <v>106760000</v>
      </c>
      <c r="I35" s="122">
        <f>+D35*H35</f>
        <v>54874640000</v>
      </c>
      <c r="J35" s="122"/>
      <c r="K35" s="122"/>
      <c r="L35" s="117"/>
      <c r="M35" s="117"/>
      <c r="N35" s="117"/>
      <c r="O35" s="117"/>
      <c r="P35" s="117"/>
      <c r="Q35" s="108">
        <f t="shared" si="10"/>
        <v>56582800</v>
      </c>
      <c r="R35" s="119">
        <v>514</v>
      </c>
      <c r="S35" s="119">
        <v>2</v>
      </c>
      <c r="T35" s="119">
        <v>1</v>
      </c>
      <c r="U35" s="109">
        <f>Q35*R35*S35*T35</f>
        <v>58167118400</v>
      </c>
      <c r="V35" s="108">
        <f t="shared" si="4"/>
        <v>59977768</v>
      </c>
      <c r="W35" s="119">
        <v>514</v>
      </c>
      <c r="X35" s="119">
        <v>2</v>
      </c>
      <c r="Y35" s="119">
        <v>1</v>
      </c>
      <c r="Z35" s="109">
        <f>V35*W35*X35*Y35</f>
        <v>61657145504</v>
      </c>
    </row>
    <row r="36" spans="1:26" s="110" customFormat="1" ht="16" x14ac:dyDescent="0.2">
      <c r="A36" s="100">
        <v>8</v>
      </c>
      <c r="B36" s="142" t="s">
        <v>44</v>
      </c>
      <c r="C36" s="102" t="s">
        <v>2</v>
      </c>
      <c r="D36" s="119">
        <v>7230</v>
      </c>
      <c r="E36" s="119">
        <v>12</v>
      </c>
      <c r="F36" s="119">
        <v>1</v>
      </c>
      <c r="G36" s="119">
        <v>1200000</v>
      </c>
      <c r="H36" s="105">
        <f>+E36*F36*G36</f>
        <v>14400000</v>
      </c>
      <c r="I36" s="122">
        <f>+D36*H36</f>
        <v>104112000000</v>
      </c>
      <c r="J36" s="122"/>
      <c r="K36" s="122"/>
      <c r="L36" s="117"/>
      <c r="M36" s="117"/>
      <c r="N36" s="117"/>
      <c r="O36" s="117"/>
      <c r="P36" s="117"/>
      <c r="Q36" s="108">
        <f t="shared" si="10"/>
        <v>1272000</v>
      </c>
      <c r="R36" s="119">
        <v>7230</v>
      </c>
      <c r="S36" s="119">
        <v>12</v>
      </c>
      <c r="T36" s="119">
        <v>1</v>
      </c>
      <c r="U36" s="109">
        <f>Q36*R36*S36*T36</f>
        <v>110358720000</v>
      </c>
      <c r="V36" s="108">
        <f t="shared" si="4"/>
        <v>1348320</v>
      </c>
      <c r="W36" s="119">
        <v>7230</v>
      </c>
      <c r="X36" s="119">
        <v>12</v>
      </c>
      <c r="Y36" s="119">
        <v>1</v>
      </c>
      <c r="Z36" s="109">
        <f>V36*W36*X36*Y36</f>
        <v>116980243200</v>
      </c>
    </row>
    <row r="37" spans="1:26" s="110" customFormat="1" ht="16" x14ac:dyDescent="0.2">
      <c r="A37" s="100">
        <v>9</v>
      </c>
      <c r="B37" s="118" t="s">
        <v>156</v>
      </c>
      <c r="C37" s="102" t="s">
        <v>61</v>
      </c>
      <c r="D37" s="119">
        <v>83441</v>
      </c>
      <c r="E37" s="104">
        <v>10</v>
      </c>
      <c r="F37" s="104">
        <v>1</v>
      </c>
      <c r="G37" s="104">
        <v>500000</v>
      </c>
      <c r="H37" s="105">
        <f>+E37*F37*G37</f>
        <v>5000000</v>
      </c>
      <c r="I37" s="122">
        <f>+D37*H37</f>
        <v>417205000000</v>
      </c>
      <c r="J37" s="122"/>
      <c r="K37" s="122"/>
      <c r="L37" s="117"/>
      <c r="M37" s="117"/>
      <c r="N37" s="117"/>
      <c r="O37" s="117"/>
      <c r="P37" s="117"/>
      <c r="Q37" s="108">
        <f t="shared" si="10"/>
        <v>530000</v>
      </c>
      <c r="R37" s="119">
        <v>83441</v>
      </c>
      <c r="S37" s="104">
        <v>12</v>
      </c>
      <c r="T37" s="104">
        <v>1</v>
      </c>
      <c r="U37" s="109">
        <f>Q37*R37*S37*T37</f>
        <v>530684760000</v>
      </c>
      <c r="V37" s="108">
        <f t="shared" si="4"/>
        <v>561800</v>
      </c>
      <c r="W37" s="119">
        <v>83441</v>
      </c>
      <c r="X37" s="104">
        <v>12</v>
      </c>
      <c r="Y37" s="104">
        <v>1</v>
      </c>
      <c r="Z37" s="109">
        <f>V37*W37*X37*Y37</f>
        <v>562525845600</v>
      </c>
    </row>
    <row r="38" spans="1:26" s="225" customFormat="1" ht="16" x14ac:dyDescent="0.2">
      <c r="A38" s="214">
        <v>10</v>
      </c>
      <c r="B38" s="226" t="s">
        <v>157</v>
      </c>
      <c r="C38" s="227" t="s">
        <v>141</v>
      </c>
      <c r="D38" s="228">
        <v>48745</v>
      </c>
      <c r="E38" s="217">
        <v>12</v>
      </c>
      <c r="F38" s="217">
        <v>1</v>
      </c>
      <c r="G38" s="217">
        <v>200000</v>
      </c>
      <c r="H38" s="229">
        <f>+E38*F38*G38</f>
        <v>2400000</v>
      </c>
      <c r="I38" s="220">
        <f>+D38*H38</f>
        <v>116988000000</v>
      </c>
      <c r="J38" s="220"/>
      <c r="K38" s="220"/>
      <c r="L38" s="221"/>
      <c r="M38" s="221"/>
      <c r="N38" s="221"/>
      <c r="O38" s="221"/>
      <c r="P38" s="221"/>
      <c r="Q38" s="222">
        <f t="shared" si="10"/>
        <v>212000</v>
      </c>
      <c r="R38" s="230">
        <v>3103688</v>
      </c>
      <c r="S38" s="217">
        <v>12</v>
      </c>
      <c r="T38" s="217">
        <v>1</v>
      </c>
      <c r="U38" s="224">
        <f>Q38*R38*S38*T38</f>
        <v>7895782272000</v>
      </c>
      <c r="V38" s="222">
        <f t="shared" si="4"/>
        <v>224720</v>
      </c>
      <c r="W38" s="230">
        <v>3103688</v>
      </c>
      <c r="X38" s="217">
        <v>12</v>
      </c>
      <c r="Y38" s="217">
        <v>1</v>
      </c>
      <c r="Z38" s="224">
        <f>V38*W38*X38*Y38</f>
        <v>8369529208320</v>
      </c>
    </row>
    <row r="39" spans="1:26" s="225" customFormat="1" ht="16" x14ac:dyDescent="0.2">
      <c r="A39" s="214">
        <v>11</v>
      </c>
      <c r="B39" s="215" t="s">
        <v>153</v>
      </c>
      <c r="C39" s="216" t="s">
        <v>2</v>
      </c>
      <c r="D39" s="217">
        <f>3804-354</f>
        <v>3450</v>
      </c>
      <c r="E39" s="218">
        <v>12</v>
      </c>
      <c r="F39" s="218">
        <v>1</v>
      </c>
      <c r="G39" s="218">
        <v>400000</v>
      </c>
      <c r="H39" s="219">
        <f>+E39*F39*G39</f>
        <v>4800000</v>
      </c>
      <c r="I39" s="219">
        <f>+H39*D39</f>
        <v>16560000000</v>
      </c>
      <c r="J39" s="220">
        <v>3450</v>
      </c>
      <c r="K39" s="220">
        <v>24302050000</v>
      </c>
      <c r="L39" s="221"/>
      <c r="M39" s="221"/>
      <c r="N39" s="221"/>
      <c r="O39" s="221"/>
      <c r="P39" s="221"/>
      <c r="Q39" s="222"/>
      <c r="R39" s="223"/>
      <c r="S39" s="219"/>
      <c r="T39" s="219"/>
      <c r="U39" s="224"/>
      <c r="V39" s="222"/>
      <c r="W39" s="223"/>
      <c r="X39" s="219"/>
      <c r="Y39" s="219"/>
      <c r="Z39" s="224"/>
    </row>
    <row r="40" spans="1:26" s="225" customFormat="1" ht="16" x14ac:dyDescent="0.2">
      <c r="A40" s="214">
        <v>12</v>
      </c>
      <c r="B40" s="215" t="s">
        <v>65</v>
      </c>
      <c r="C40" s="231" t="s">
        <v>77</v>
      </c>
      <c r="D40" s="223">
        <v>600000</v>
      </c>
      <c r="E40" s="219">
        <v>1</v>
      </c>
      <c r="F40" s="219">
        <v>1</v>
      </c>
      <c r="G40" s="232">
        <v>250000</v>
      </c>
      <c r="H40" s="232">
        <f>+E40*F40*G40</f>
        <v>250000</v>
      </c>
      <c r="I40" s="233">
        <f>+H40*D40</f>
        <v>150000000000</v>
      </c>
      <c r="J40" s="220"/>
      <c r="K40" s="220"/>
      <c r="L40" s="221"/>
      <c r="M40" s="221"/>
      <c r="N40" s="221"/>
      <c r="O40" s="221"/>
      <c r="P40" s="221"/>
      <c r="Q40" s="222">
        <f>G40*106%</f>
        <v>265000</v>
      </c>
      <c r="R40" s="223">
        <v>600000</v>
      </c>
      <c r="S40" s="219">
        <v>1</v>
      </c>
      <c r="T40" s="219">
        <v>1</v>
      </c>
      <c r="U40" s="224">
        <f>Q40*R40*S40*T40</f>
        <v>159000000000</v>
      </c>
      <c r="V40" s="222">
        <f>Q40*106%</f>
        <v>280900</v>
      </c>
      <c r="W40" s="223">
        <v>600000</v>
      </c>
      <c r="X40" s="219">
        <v>1</v>
      </c>
      <c r="Y40" s="219">
        <v>1</v>
      </c>
      <c r="Z40" s="224">
        <f>V40*W40*X40*Y40</f>
        <v>168540000000</v>
      </c>
    </row>
    <row r="41" spans="1:26" x14ac:dyDescent="0.2">
      <c r="A41" s="4" t="s">
        <v>46</v>
      </c>
      <c r="B41" s="73" t="s">
        <v>47</v>
      </c>
      <c r="C41" s="73"/>
      <c r="D41" s="74"/>
      <c r="E41" s="74"/>
      <c r="F41" s="74"/>
      <c r="G41" s="74"/>
      <c r="H41" s="74"/>
      <c r="I41" s="75">
        <f>SUM(I42:I54)</f>
        <v>859434400000</v>
      </c>
      <c r="J41" s="7"/>
      <c r="K41" s="7"/>
      <c r="L41" s="83">
        <v>453806200</v>
      </c>
      <c r="M41" s="83">
        <v>500000000</v>
      </c>
      <c r="N41" s="83"/>
      <c r="O41" s="83"/>
      <c r="P41" s="83"/>
      <c r="R41" s="74"/>
      <c r="S41" s="74"/>
      <c r="T41" s="74"/>
      <c r="U41" s="22">
        <f t="shared" si="3"/>
        <v>0</v>
      </c>
      <c r="V41" s="19">
        <f t="shared" si="4"/>
        <v>0</v>
      </c>
      <c r="W41" s="74"/>
      <c r="X41" s="74"/>
      <c r="Y41" s="74"/>
      <c r="Z41" s="22">
        <f t="shared" si="5"/>
        <v>0</v>
      </c>
    </row>
    <row r="42" spans="1:26" ht="16" x14ac:dyDescent="0.2">
      <c r="A42" s="12">
        <v>1</v>
      </c>
      <c r="B42" s="137" t="s">
        <v>66</v>
      </c>
      <c r="C42" s="61" t="s">
        <v>61</v>
      </c>
      <c r="D42" s="15">
        <v>83441</v>
      </c>
      <c r="E42" s="15">
        <v>2</v>
      </c>
      <c r="F42" s="15">
        <v>3</v>
      </c>
      <c r="G42" s="15">
        <v>100000</v>
      </c>
      <c r="H42" s="10">
        <f>+E42*F42*G42</f>
        <v>600000</v>
      </c>
      <c r="I42" s="11">
        <f>+D42*H42</f>
        <v>50064600000</v>
      </c>
      <c r="J42" s="11"/>
      <c r="K42" s="11"/>
      <c r="L42" s="84"/>
      <c r="M42" s="84"/>
      <c r="N42" s="84"/>
      <c r="O42" s="84"/>
      <c r="P42" s="84"/>
      <c r="Q42" s="19">
        <f t="shared" ref="Q42:Q54" si="13">G42*106%</f>
        <v>106000</v>
      </c>
      <c r="R42" s="15">
        <v>83441</v>
      </c>
      <c r="S42" s="15">
        <v>2</v>
      </c>
      <c r="T42" s="15">
        <v>3</v>
      </c>
      <c r="U42" s="22">
        <f t="shared" si="3"/>
        <v>53068476000</v>
      </c>
      <c r="V42" s="19">
        <f t="shared" si="4"/>
        <v>112360</v>
      </c>
      <c r="W42" s="15">
        <v>83441</v>
      </c>
      <c r="X42" s="15">
        <v>2</v>
      </c>
      <c r="Y42" s="15">
        <v>3</v>
      </c>
      <c r="Z42" s="22">
        <f t="shared" si="5"/>
        <v>56252584560</v>
      </c>
    </row>
    <row r="43" spans="1:26" ht="16" x14ac:dyDescent="0.2">
      <c r="A43" s="12">
        <v>2</v>
      </c>
      <c r="B43" s="13" t="s">
        <v>67</v>
      </c>
      <c r="C43" s="61" t="s">
        <v>61</v>
      </c>
      <c r="D43" s="15">
        <v>83441</v>
      </c>
      <c r="E43" s="15">
        <v>10</v>
      </c>
      <c r="F43" s="15">
        <v>1</v>
      </c>
      <c r="G43" s="15">
        <v>200000</v>
      </c>
      <c r="H43" s="10">
        <f>+E43*F43*G43</f>
        <v>2000000</v>
      </c>
      <c r="I43" s="11">
        <f>+D43*H43</f>
        <v>166882000000</v>
      </c>
      <c r="J43" s="11"/>
      <c r="K43" s="11"/>
      <c r="L43" s="84"/>
      <c r="M43" s="84"/>
      <c r="N43" s="84"/>
      <c r="O43" s="84"/>
      <c r="P43" s="84"/>
      <c r="Q43" s="19">
        <f t="shared" si="13"/>
        <v>212000</v>
      </c>
      <c r="R43" s="15">
        <v>83441</v>
      </c>
      <c r="S43" s="15">
        <v>12</v>
      </c>
      <c r="T43" s="15">
        <v>1</v>
      </c>
      <c r="U43" s="22">
        <f t="shared" si="3"/>
        <v>212273904000</v>
      </c>
      <c r="V43" s="19">
        <f t="shared" si="4"/>
        <v>224720</v>
      </c>
      <c r="W43" s="15">
        <v>83441</v>
      </c>
      <c r="X43" s="15">
        <v>12</v>
      </c>
      <c r="Y43" s="15">
        <v>1</v>
      </c>
      <c r="Z43" s="22">
        <f t="shared" si="5"/>
        <v>225010338240</v>
      </c>
    </row>
    <row r="44" spans="1:26" s="110" customFormat="1" ht="16" x14ac:dyDescent="0.2">
      <c r="A44" s="100">
        <v>3</v>
      </c>
      <c r="B44" s="143" t="s">
        <v>68</v>
      </c>
      <c r="C44" s="144" t="s">
        <v>61</v>
      </c>
      <c r="D44" s="119">
        <v>44360</v>
      </c>
      <c r="E44" s="119">
        <v>10</v>
      </c>
      <c r="F44" s="119">
        <v>1</v>
      </c>
      <c r="G44" s="119">
        <v>750000</v>
      </c>
      <c r="H44" s="105">
        <f>+E44*F44*G44</f>
        <v>7500000</v>
      </c>
      <c r="I44" s="122">
        <f>+D44*H44</f>
        <v>332700000000</v>
      </c>
      <c r="J44" s="122"/>
      <c r="K44" s="122"/>
      <c r="L44" s="117"/>
      <c r="M44" s="117"/>
      <c r="N44" s="117"/>
      <c r="O44" s="117"/>
      <c r="P44" s="117"/>
      <c r="Q44" s="108">
        <f t="shared" si="13"/>
        <v>795000</v>
      </c>
      <c r="R44" s="119">
        <v>44360</v>
      </c>
      <c r="S44" s="119">
        <v>12</v>
      </c>
      <c r="T44" s="119">
        <v>1</v>
      </c>
      <c r="U44" s="109">
        <f t="shared" si="3"/>
        <v>423194400000</v>
      </c>
      <c r="V44" s="108">
        <f t="shared" si="4"/>
        <v>842700</v>
      </c>
      <c r="W44" s="119">
        <v>44360</v>
      </c>
      <c r="X44" s="119">
        <v>12</v>
      </c>
      <c r="Y44" s="119">
        <v>1</v>
      </c>
      <c r="Z44" s="109">
        <f t="shared" si="5"/>
        <v>448586064000</v>
      </c>
    </row>
    <row r="45" spans="1:26" x14ac:dyDescent="0.2">
      <c r="A45" s="8">
        <v>4</v>
      </c>
      <c r="B45" s="145" t="s">
        <v>158</v>
      </c>
      <c r="C45" s="61" t="s">
        <v>22</v>
      </c>
      <c r="D45" s="61">
        <v>514</v>
      </c>
      <c r="E45" s="62"/>
      <c r="F45" s="61"/>
      <c r="G45" s="62"/>
      <c r="H45" s="62">
        <f>H46+H47+H48+H51+H52+H53+H54</f>
        <v>223950000</v>
      </c>
      <c r="I45" s="63">
        <f>I46+I47+I50+I51+I52+I53+I54</f>
        <v>149702500000</v>
      </c>
      <c r="J45" s="63"/>
      <c r="K45" s="63"/>
      <c r="L45" s="21"/>
      <c r="M45" s="21"/>
      <c r="N45" s="21"/>
      <c r="O45" s="21"/>
      <c r="P45" s="21"/>
      <c r="Q45" s="19">
        <f t="shared" si="13"/>
        <v>0</v>
      </c>
      <c r="R45" s="61">
        <v>514</v>
      </c>
      <c r="S45" s="62"/>
      <c r="T45" s="61"/>
      <c r="U45" s="22">
        <f t="shared" si="3"/>
        <v>0</v>
      </c>
      <c r="V45" s="19">
        <f t="shared" si="4"/>
        <v>0</v>
      </c>
      <c r="W45" s="61">
        <v>514</v>
      </c>
      <c r="X45" s="62"/>
      <c r="Y45" s="61"/>
      <c r="Z45" s="22">
        <f t="shared" si="5"/>
        <v>0</v>
      </c>
    </row>
    <row r="46" spans="1:26" hidden="1" x14ac:dyDescent="0.2">
      <c r="A46" s="8"/>
      <c r="B46" s="33" t="s">
        <v>142</v>
      </c>
      <c r="C46" s="61" t="s">
        <v>22</v>
      </c>
      <c r="D46" s="61">
        <v>514</v>
      </c>
      <c r="E46" s="62">
        <v>1</v>
      </c>
      <c r="F46" s="61">
        <v>1</v>
      </c>
      <c r="G46" s="62">
        <v>50000000</v>
      </c>
      <c r="H46" s="62">
        <f>E46*F46*G46</f>
        <v>50000000</v>
      </c>
      <c r="I46" s="63">
        <f>H46*D46</f>
        <v>25700000000</v>
      </c>
      <c r="J46" s="63"/>
      <c r="K46" s="63"/>
      <c r="L46" s="21"/>
      <c r="M46" s="21"/>
      <c r="N46" s="21"/>
      <c r="O46" s="21"/>
      <c r="P46" s="21"/>
      <c r="Q46" s="19">
        <f t="shared" si="13"/>
        <v>53000000</v>
      </c>
      <c r="R46" s="61">
        <v>514</v>
      </c>
      <c r="S46" s="62">
        <v>1</v>
      </c>
      <c r="T46" s="61">
        <v>1</v>
      </c>
      <c r="U46" s="22">
        <f t="shared" si="3"/>
        <v>27242000000</v>
      </c>
      <c r="V46" s="19">
        <f t="shared" si="4"/>
        <v>56180000</v>
      </c>
      <c r="W46" s="61">
        <v>514</v>
      </c>
      <c r="X46" s="62">
        <v>1</v>
      </c>
      <c r="Y46" s="61">
        <v>1</v>
      </c>
      <c r="Z46" s="22">
        <f t="shared" si="5"/>
        <v>28876520000</v>
      </c>
    </row>
    <row r="47" spans="1:26" hidden="1" x14ac:dyDescent="0.2">
      <c r="A47" s="8"/>
      <c r="B47" s="33" t="s">
        <v>143</v>
      </c>
      <c r="C47" s="61" t="s">
        <v>22</v>
      </c>
      <c r="D47" s="61">
        <v>514</v>
      </c>
      <c r="E47" s="65">
        <v>1</v>
      </c>
      <c r="F47" s="64">
        <v>500</v>
      </c>
      <c r="G47" s="65">
        <v>50000</v>
      </c>
      <c r="H47" s="62">
        <f t="shared" ref="H47:H54" si="14">E47*F47*G47</f>
        <v>25000000</v>
      </c>
      <c r="I47" s="63">
        <f t="shared" ref="I47:I54" si="15">D47*H47</f>
        <v>12850000000</v>
      </c>
      <c r="J47" s="63"/>
      <c r="K47" s="63"/>
      <c r="L47" s="21"/>
      <c r="M47" s="21"/>
      <c r="N47" s="21"/>
      <c r="O47" s="21"/>
      <c r="P47" s="21"/>
      <c r="Q47" s="19">
        <f t="shared" si="13"/>
        <v>53000</v>
      </c>
      <c r="R47" s="61">
        <v>514</v>
      </c>
      <c r="S47" s="65">
        <v>1</v>
      </c>
      <c r="T47" s="64">
        <v>500</v>
      </c>
      <c r="U47" s="22">
        <f t="shared" si="3"/>
        <v>13621000000</v>
      </c>
      <c r="V47" s="19">
        <f t="shared" si="4"/>
        <v>56180</v>
      </c>
      <c r="W47" s="61">
        <v>514</v>
      </c>
      <c r="X47" s="65">
        <v>1</v>
      </c>
      <c r="Y47" s="64">
        <v>500</v>
      </c>
      <c r="Z47" s="22">
        <f t="shared" si="5"/>
        <v>14438260000</v>
      </c>
    </row>
    <row r="48" spans="1:26" hidden="1" x14ac:dyDescent="0.2">
      <c r="A48" s="8"/>
      <c r="B48" s="33" t="s">
        <v>144</v>
      </c>
      <c r="C48" s="61" t="s">
        <v>22</v>
      </c>
      <c r="D48" s="61">
        <v>514</v>
      </c>
      <c r="E48" s="65">
        <v>1</v>
      </c>
      <c r="F48" s="64">
        <v>1</v>
      </c>
      <c r="G48" s="65">
        <v>200000</v>
      </c>
      <c r="H48" s="62">
        <f t="shared" si="14"/>
        <v>200000</v>
      </c>
      <c r="I48" s="63">
        <f t="shared" si="15"/>
        <v>102800000</v>
      </c>
      <c r="J48" s="63"/>
      <c r="K48" s="63"/>
      <c r="L48" s="21"/>
      <c r="M48" s="21"/>
      <c r="N48" s="21"/>
      <c r="O48" s="21"/>
      <c r="P48" s="21"/>
      <c r="Q48" s="19">
        <f t="shared" si="13"/>
        <v>212000</v>
      </c>
      <c r="R48" s="61">
        <v>514</v>
      </c>
      <c r="S48" s="65">
        <v>1</v>
      </c>
      <c r="T48" s="64">
        <v>1</v>
      </c>
      <c r="U48" s="22">
        <f t="shared" si="3"/>
        <v>108968000</v>
      </c>
      <c r="V48" s="19">
        <f t="shared" si="4"/>
        <v>224720</v>
      </c>
      <c r="W48" s="61">
        <v>514</v>
      </c>
      <c r="X48" s="65">
        <v>1</v>
      </c>
      <c r="Y48" s="64">
        <v>1</v>
      </c>
      <c r="Z48" s="22">
        <f t="shared" si="5"/>
        <v>115506080</v>
      </c>
    </row>
    <row r="49" spans="1:26" hidden="1" x14ac:dyDescent="0.2">
      <c r="A49" s="8"/>
      <c r="B49" s="33" t="s">
        <v>145</v>
      </c>
      <c r="C49" s="61" t="s">
        <v>22</v>
      </c>
      <c r="D49" s="61">
        <v>514</v>
      </c>
      <c r="E49" s="65">
        <v>1</v>
      </c>
      <c r="F49" s="64">
        <v>100</v>
      </c>
      <c r="G49" s="65">
        <v>200000</v>
      </c>
      <c r="H49" s="62">
        <f t="shared" si="14"/>
        <v>20000000</v>
      </c>
      <c r="I49" s="63">
        <f t="shared" si="15"/>
        <v>10280000000</v>
      </c>
      <c r="J49" s="63"/>
      <c r="K49" s="63"/>
      <c r="L49" s="21"/>
      <c r="M49" s="21"/>
      <c r="N49" s="21"/>
      <c r="O49" s="21"/>
      <c r="P49" s="21"/>
      <c r="Q49" s="19">
        <f t="shared" si="13"/>
        <v>212000</v>
      </c>
      <c r="R49" s="61">
        <v>514</v>
      </c>
      <c r="S49" s="65">
        <v>1</v>
      </c>
      <c r="T49" s="64">
        <v>100</v>
      </c>
      <c r="U49" s="22">
        <f t="shared" si="3"/>
        <v>10896800000</v>
      </c>
      <c r="V49" s="19">
        <f t="shared" si="4"/>
        <v>224720</v>
      </c>
      <c r="W49" s="61">
        <v>514</v>
      </c>
      <c r="X49" s="65">
        <v>1</v>
      </c>
      <c r="Y49" s="64">
        <v>100</v>
      </c>
      <c r="Z49" s="22">
        <f t="shared" si="5"/>
        <v>11550608000</v>
      </c>
    </row>
    <row r="50" spans="1:26" hidden="1" x14ac:dyDescent="0.2">
      <c r="A50" s="8"/>
      <c r="B50" s="33" t="s">
        <v>146</v>
      </c>
      <c r="C50" s="61" t="s">
        <v>22</v>
      </c>
      <c r="D50" s="61">
        <v>514</v>
      </c>
      <c r="E50" s="65">
        <v>1</v>
      </c>
      <c r="F50" s="64">
        <v>15</v>
      </c>
      <c r="G50" s="65">
        <v>4500000</v>
      </c>
      <c r="H50" s="62">
        <f t="shared" si="14"/>
        <v>67500000</v>
      </c>
      <c r="I50" s="63">
        <f t="shared" si="15"/>
        <v>34695000000</v>
      </c>
      <c r="J50" s="63"/>
      <c r="K50" s="63"/>
      <c r="L50" s="21"/>
      <c r="M50" s="21"/>
      <c r="N50" s="21"/>
      <c r="O50" s="21"/>
      <c r="P50" s="21"/>
      <c r="Q50" s="19">
        <f t="shared" si="13"/>
        <v>4770000</v>
      </c>
      <c r="R50" s="61">
        <v>514</v>
      </c>
      <c r="S50" s="65">
        <v>1</v>
      </c>
      <c r="T50" s="64">
        <v>15</v>
      </c>
      <c r="U50" s="22">
        <f t="shared" si="3"/>
        <v>36776700000</v>
      </c>
      <c r="V50" s="19">
        <f t="shared" si="4"/>
        <v>5056200</v>
      </c>
      <c r="W50" s="61">
        <v>514</v>
      </c>
      <c r="X50" s="65">
        <v>1</v>
      </c>
      <c r="Y50" s="64">
        <v>15</v>
      </c>
      <c r="Z50" s="22">
        <f t="shared" si="5"/>
        <v>38983302000</v>
      </c>
    </row>
    <row r="51" spans="1:26" hidden="1" x14ac:dyDescent="0.2">
      <c r="A51" s="8"/>
      <c r="B51" s="33" t="s">
        <v>147</v>
      </c>
      <c r="C51" s="61" t="s">
        <v>22</v>
      </c>
      <c r="D51" s="61">
        <v>514</v>
      </c>
      <c r="E51" s="65">
        <v>1</v>
      </c>
      <c r="F51" s="61">
        <v>3500</v>
      </c>
      <c r="G51" s="65">
        <v>2500</v>
      </c>
      <c r="H51" s="62">
        <f t="shared" si="14"/>
        <v>8750000</v>
      </c>
      <c r="I51" s="63">
        <f t="shared" si="15"/>
        <v>4497500000</v>
      </c>
      <c r="J51" s="63"/>
      <c r="K51" s="63"/>
      <c r="L51" s="21"/>
      <c r="M51" s="21"/>
      <c r="N51" s="21"/>
      <c r="O51" s="21"/>
      <c r="P51" s="21"/>
      <c r="Q51" s="19">
        <f t="shared" si="13"/>
        <v>2650</v>
      </c>
      <c r="R51" s="61">
        <v>514</v>
      </c>
      <c r="S51" s="65">
        <v>1</v>
      </c>
      <c r="T51" s="61">
        <v>3500</v>
      </c>
      <c r="U51" s="22">
        <f t="shared" si="3"/>
        <v>4767350000</v>
      </c>
      <c r="V51" s="19">
        <f t="shared" si="4"/>
        <v>2809</v>
      </c>
      <c r="W51" s="61">
        <v>514</v>
      </c>
      <c r="X51" s="65">
        <v>1</v>
      </c>
      <c r="Y51" s="61">
        <v>3500</v>
      </c>
      <c r="Z51" s="22">
        <f t="shared" si="5"/>
        <v>5053391000</v>
      </c>
    </row>
    <row r="52" spans="1:26" hidden="1" x14ac:dyDescent="0.2">
      <c r="A52" s="8"/>
      <c r="B52" s="33" t="s">
        <v>148</v>
      </c>
      <c r="C52" s="61" t="s">
        <v>22</v>
      </c>
      <c r="D52" s="61">
        <v>514</v>
      </c>
      <c r="E52" s="65">
        <v>2</v>
      </c>
      <c r="F52" s="61">
        <v>1</v>
      </c>
      <c r="G52" s="65">
        <v>15000000</v>
      </c>
      <c r="H52" s="62">
        <f t="shared" si="14"/>
        <v>30000000</v>
      </c>
      <c r="I52" s="63">
        <f t="shared" si="15"/>
        <v>15420000000</v>
      </c>
      <c r="J52" s="63"/>
      <c r="K52" s="63"/>
      <c r="L52" s="21"/>
      <c r="M52" s="21"/>
      <c r="N52" s="21"/>
      <c r="O52" s="21"/>
      <c r="P52" s="21"/>
      <c r="Q52" s="19">
        <f t="shared" si="13"/>
        <v>15900000</v>
      </c>
      <c r="R52" s="61">
        <v>514</v>
      </c>
      <c r="S52" s="65">
        <v>2</v>
      </c>
      <c r="T52" s="61">
        <v>1</v>
      </c>
      <c r="U52" s="22">
        <f t="shared" si="3"/>
        <v>16345200000</v>
      </c>
      <c r="V52" s="19">
        <f t="shared" si="4"/>
        <v>16854000</v>
      </c>
      <c r="W52" s="61">
        <v>514</v>
      </c>
      <c r="X52" s="65">
        <v>2</v>
      </c>
      <c r="Y52" s="61">
        <v>1</v>
      </c>
      <c r="Z52" s="22">
        <f t="shared" si="5"/>
        <v>17325912000</v>
      </c>
    </row>
    <row r="53" spans="1:26" hidden="1" x14ac:dyDescent="0.2">
      <c r="A53" s="8"/>
      <c r="B53" s="33" t="s">
        <v>149</v>
      </c>
      <c r="C53" s="61" t="s">
        <v>22</v>
      </c>
      <c r="D53" s="61">
        <v>514</v>
      </c>
      <c r="E53" s="65">
        <v>2</v>
      </c>
      <c r="F53" s="61">
        <v>1</v>
      </c>
      <c r="G53" s="65">
        <v>25000000</v>
      </c>
      <c r="H53" s="62">
        <f t="shared" si="14"/>
        <v>50000000</v>
      </c>
      <c r="I53" s="63">
        <f t="shared" si="15"/>
        <v>25700000000</v>
      </c>
      <c r="J53" s="63"/>
      <c r="K53" s="63"/>
      <c r="L53" s="21"/>
      <c r="M53" s="21"/>
      <c r="N53" s="21"/>
      <c r="O53" s="21"/>
      <c r="P53" s="21"/>
      <c r="Q53" s="19">
        <f t="shared" si="13"/>
        <v>26500000</v>
      </c>
      <c r="R53" s="61">
        <v>514</v>
      </c>
      <c r="S53" s="65">
        <v>2</v>
      </c>
      <c r="T53" s="61">
        <v>1</v>
      </c>
      <c r="U53" s="22">
        <f t="shared" si="3"/>
        <v>27242000000</v>
      </c>
      <c r="V53" s="19">
        <f t="shared" si="4"/>
        <v>28090000</v>
      </c>
      <c r="W53" s="61">
        <v>514</v>
      </c>
      <c r="X53" s="65">
        <v>2</v>
      </c>
      <c r="Y53" s="61">
        <v>1</v>
      </c>
      <c r="Z53" s="22">
        <f t="shared" si="5"/>
        <v>28876520000</v>
      </c>
    </row>
    <row r="54" spans="1:26" hidden="1" x14ac:dyDescent="0.2">
      <c r="A54" s="8"/>
      <c r="B54" s="33" t="s">
        <v>150</v>
      </c>
      <c r="C54" s="61" t="s">
        <v>22</v>
      </c>
      <c r="D54" s="61">
        <v>514</v>
      </c>
      <c r="E54" s="65">
        <v>2</v>
      </c>
      <c r="F54" s="61">
        <v>1</v>
      </c>
      <c r="G54" s="65">
        <v>30000000</v>
      </c>
      <c r="H54" s="62">
        <f t="shared" si="14"/>
        <v>60000000</v>
      </c>
      <c r="I54" s="63">
        <f t="shared" si="15"/>
        <v>30840000000</v>
      </c>
      <c r="J54" s="63"/>
      <c r="K54" s="63"/>
      <c r="L54" s="21"/>
      <c r="M54" s="21"/>
      <c r="N54" s="21"/>
      <c r="O54" s="21"/>
      <c r="P54" s="21"/>
      <c r="Q54" s="19">
        <f t="shared" si="13"/>
        <v>31800000</v>
      </c>
      <c r="R54" s="61">
        <v>514</v>
      </c>
      <c r="S54" s="65">
        <v>2</v>
      </c>
      <c r="T54" s="61">
        <v>1</v>
      </c>
      <c r="U54" s="22">
        <f t="shared" si="3"/>
        <v>32690400000</v>
      </c>
      <c r="V54" s="19">
        <f t="shared" si="4"/>
        <v>33708000</v>
      </c>
      <c r="W54" s="61">
        <v>514</v>
      </c>
      <c r="X54" s="65">
        <v>2</v>
      </c>
      <c r="Y54" s="61">
        <v>1</v>
      </c>
      <c r="Z54" s="22">
        <f t="shared" si="5"/>
        <v>34651824000</v>
      </c>
    </row>
    <row r="55" spans="1:26" x14ac:dyDescent="0.2">
      <c r="A55" s="4" t="s">
        <v>50</v>
      </c>
      <c r="B55" s="5" t="s">
        <v>51</v>
      </c>
      <c r="C55" s="5"/>
      <c r="D55" s="4"/>
      <c r="E55" s="4"/>
      <c r="F55" s="4"/>
      <c r="G55" s="4"/>
      <c r="H55" s="4"/>
      <c r="I55" s="7">
        <f>SUM(I56:I58)</f>
        <v>88554000000</v>
      </c>
      <c r="J55" s="7"/>
      <c r="K55" s="7"/>
      <c r="L55" s="83">
        <v>64031521</v>
      </c>
      <c r="M55" s="83">
        <v>88554000</v>
      </c>
      <c r="N55" s="83"/>
      <c r="O55" s="83"/>
      <c r="P55" s="83"/>
      <c r="R55" s="4"/>
      <c r="S55" s="4"/>
      <c r="T55" s="4"/>
      <c r="U55" s="22">
        <f t="shared" si="3"/>
        <v>0</v>
      </c>
      <c r="V55" s="19">
        <f t="shared" si="4"/>
        <v>0</v>
      </c>
      <c r="W55" s="4"/>
      <c r="X55" s="4"/>
      <c r="Y55" s="4"/>
      <c r="Z55" s="22">
        <f t="shared" si="5"/>
        <v>0</v>
      </c>
    </row>
    <row r="56" spans="1:26" x14ac:dyDescent="0.2">
      <c r="A56" s="8">
        <v>1</v>
      </c>
      <c r="B56" s="9" t="s">
        <v>52</v>
      </c>
      <c r="C56" s="61" t="s">
        <v>22</v>
      </c>
      <c r="D56" s="10">
        <v>514</v>
      </c>
      <c r="E56" s="10">
        <v>12</v>
      </c>
      <c r="F56" s="10">
        <v>5</v>
      </c>
      <c r="G56" s="10">
        <v>1500000</v>
      </c>
      <c r="H56" s="10">
        <f>+E56*F56*G56</f>
        <v>90000000</v>
      </c>
      <c r="I56" s="11">
        <f>+D56*H56</f>
        <v>46260000000</v>
      </c>
      <c r="J56" s="11"/>
      <c r="K56" s="11"/>
      <c r="L56" s="84"/>
      <c r="M56" s="84"/>
      <c r="N56" s="84"/>
      <c r="O56" s="84"/>
      <c r="P56" s="84"/>
      <c r="Q56" s="19">
        <f t="shared" ref="Q56:Q58" si="16">G56*106%</f>
        <v>1590000</v>
      </c>
      <c r="R56" s="10">
        <v>514</v>
      </c>
      <c r="S56" s="10">
        <v>12</v>
      </c>
      <c r="T56" s="10">
        <v>5</v>
      </c>
      <c r="U56" s="22">
        <f t="shared" si="3"/>
        <v>49035600000</v>
      </c>
      <c r="V56" s="19">
        <f t="shared" si="4"/>
        <v>1685400</v>
      </c>
      <c r="W56" s="10">
        <v>514</v>
      </c>
      <c r="X56" s="10">
        <v>12</v>
      </c>
      <c r="Y56" s="10">
        <v>5</v>
      </c>
      <c r="Z56" s="22">
        <f t="shared" si="5"/>
        <v>51977736000</v>
      </c>
    </row>
    <row r="57" spans="1:26" x14ac:dyDescent="0.2">
      <c r="A57" s="316">
        <v>2</v>
      </c>
      <c r="B57" s="14" t="s">
        <v>53</v>
      </c>
      <c r="C57" s="61" t="s">
        <v>55</v>
      </c>
      <c r="D57" s="15">
        <v>6149</v>
      </c>
      <c r="E57" s="15">
        <v>12</v>
      </c>
      <c r="F57" s="15">
        <v>1</v>
      </c>
      <c r="G57" s="15">
        <v>500000</v>
      </c>
      <c r="H57" s="15">
        <f>+E57*F57*G57</f>
        <v>6000000</v>
      </c>
      <c r="I57" s="23">
        <f t="shared" ref="I57:I58" si="17">+D57*H57</f>
        <v>36894000000</v>
      </c>
      <c r="J57" s="23"/>
      <c r="K57" s="23"/>
      <c r="L57" s="85"/>
      <c r="M57" s="85"/>
      <c r="N57" s="85"/>
      <c r="O57" s="85"/>
      <c r="P57" s="85"/>
      <c r="Q57" s="19">
        <f t="shared" si="16"/>
        <v>530000</v>
      </c>
      <c r="R57" s="15">
        <v>6297</v>
      </c>
      <c r="S57" s="15">
        <v>12</v>
      </c>
      <c r="T57" s="15">
        <v>1</v>
      </c>
      <c r="U57" s="22">
        <f t="shared" si="3"/>
        <v>40048920000</v>
      </c>
      <c r="V57" s="19">
        <f t="shared" si="4"/>
        <v>561800</v>
      </c>
      <c r="W57" s="15">
        <v>6297</v>
      </c>
      <c r="X57" s="15">
        <v>12</v>
      </c>
      <c r="Y57" s="15">
        <v>1</v>
      </c>
      <c r="Z57" s="22">
        <f t="shared" si="5"/>
        <v>42451855200</v>
      </c>
    </row>
    <row r="58" spans="1:26" x14ac:dyDescent="0.2">
      <c r="A58" s="316"/>
      <c r="B58" s="26" t="s">
        <v>152</v>
      </c>
      <c r="C58" s="61" t="s">
        <v>57</v>
      </c>
      <c r="D58" s="119">
        <v>90</v>
      </c>
      <c r="E58" s="15">
        <v>12</v>
      </c>
      <c r="F58" s="15">
        <v>1</v>
      </c>
      <c r="G58" s="15">
        <v>5000000</v>
      </c>
      <c r="H58" s="15">
        <f>+E58*F58*G58</f>
        <v>60000000</v>
      </c>
      <c r="I58" s="23">
        <f t="shared" si="17"/>
        <v>5400000000</v>
      </c>
      <c r="J58" s="23"/>
      <c r="K58" s="23"/>
      <c r="L58" s="85"/>
      <c r="M58" s="85"/>
      <c r="N58" s="85"/>
      <c r="O58" s="85"/>
      <c r="P58" s="85"/>
      <c r="Q58" s="19">
        <f t="shared" si="16"/>
        <v>5300000</v>
      </c>
      <c r="R58" s="15">
        <v>90</v>
      </c>
      <c r="S58" s="15">
        <v>12</v>
      </c>
      <c r="T58" s="15">
        <v>1</v>
      </c>
      <c r="U58" s="22">
        <f t="shared" si="3"/>
        <v>5724000000</v>
      </c>
      <c r="V58" s="19">
        <f t="shared" si="4"/>
        <v>5618000</v>
      </c>
      <c r="W58" s="15">
        <v>90</v>
      </c>
      <c r="X58" s="15">
        <v>12</v>
      </c>
      <c r="Y58" s="15">
        <v>1</v>
      </c>
      <c r="Z58" s="22">
        <f t="shared" si="5"/>
        <v>6067440000</v>
      </c>
    </row>
    <row r="59" spans="1:26" x14ac:dyDescent="0.2">
      <c r="A59" s="317" t="s">
        <v>54</v>
      </c>
      <c r="B59" s="318"/>
      <c r="C59" s="318"/>
      <c r="D59" s="318"/>
      <c r="E59" s="318"/>
      <c r="F59" s="318"/>
      <c r="G59" s="318"/>
      <c r="H59" s="319"/>
      <c r="I59" s="25">
        <f>+I5+I14+I24+I28+I41+I55</f>
        <v>5526691261000</v>
      </c>
      <c r="J59" s="25"/>
      <c r="K59" s="25"/>
      <c r="L59" s="86">
        <f>SUM(L5:L58)</f>
        <v>2788036099.8000002</v>
      </c>
      <c r="M59" s="86">
        <f>SUM(M5:M58)</f>
        <v>3255523671</v>
      </c>
      <c r="N59" s="86"/>
      <c r="O59" s="86"/>
      <c r="P59" s="86"/>
    </row>
    <row r="60" spans="1:26" x14ac:dyDescent="0.2">
      <c r="D60" s="20"/>
      <c r="G60" s="19"/>
      <c r="M60" s="237">
        <v>3239300000</v>
      </c>
    </row>
  </sheetData>
  <mergeCells count="5">
    <mergeCell ref="A1:I1"/>
    <mergeCell ref="A2:I2"/>
    <mergeCell ref="J3:K3"/>
    <mergeCell ref="A57:A58"/>
    <mergeCell ref="A59:H59"/>
  </mergeCells>
  <pageMargins left="0.39370078740157483" right="0.39370078740157483" top="0" bottom="0" header="0.31496062992125984" footer="0.31496062992125984"/>
  <pageSetup paperSize="9" scale="65" orientation="landscape" r:id="rId1"/>
  <colBreaks count="1" manualBreakCount="1">
    <brk id="9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"/>
  <dimension ref="A1:Z59"/>
  <sheetViews>
    <sheetView zoomScale="90" zoomScaleNormal="90" zoomScalePage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6" sqref="D6"/>
    </sheetView>
  </sheetViews>
  <sheetFormatPr baseColWidth="10" defaultColWidth="8.83203125" defaultRowHeight="15" x14ac:dyDescent="0.2"/>
  <cols>
    <col min="1" max="1" width="3.83203125" bestFit="1" customWidth="1"/>
    <col min="2" max="2" width="69.1640625" customWidth="1"/>
    <col min="3" max="3" width="35.5" bestFit="1" customWidth="1"/>
    <col min="4" max="4" width="12.1640625" bestFit="1" customWidth="1"/>
    <col min="5" max="5" width="9.83203125" bestFit="1" customWidth="1"/>
    <col min="6" max="6" width="8" bestFit="1" customWidth="1"/>
    <col min="7" max="7" width="13" bestFit="1" customWidth="1"/>
    <col min="8" max="8" width="15.1640625" customWidth="1"/>
    <col min="9" max="9" width="20.5" customWidth="1"/>
    <col min="10" max="10" width="7.1640625" bestFit="1" customWidth="1"/>
    <col min="11" max="11" width="18.5" bestFit="1" customWidth="1"/>
    <col min="12" max="16" width="23.83203125" customWidth="1"/>
    <col min="17" max="17" width="13" bestFit="1" customWidth="1"/>
    <col min="18" max="18" width="19.83203125" bestFit="1" customWidth="1"/>
    <col min="19" max="19" width="11.5" bestFit="1" customWidth="1"/>
    <col min="20" max="20" width="16.1640625" bestFit="1" customWidth="1"/>
    <col min="21" max="21" width="17.1640625" bestFit="1" customWidth="1"/>
    <col min="22" max="22" width="12.1640625" bestFit="1" customWidth="1"/>
    <col min="23" max="23" width="11.1640625" bestFit="1" customWidth="1"/>
    <col min="25" max="25" width="5.83203125" bestFit="1" customWidth="1"/>
    <col min="26" max="26" width="17.1640625" bestFit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81"/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/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SUM(I6:I12)</f>
        <v>414835650000</v>
      </c>
      <c r="J5" s="7"/>
      <c r="K5" s="7"/>
      <c r="L5" s="83"/>
      <c r="M5" s="83"/>
      <c r="N5" s="83"/>
      <c r="O5" s="83"/>
      <c r="P5" s="83"/>
    </row>
    <row r="6" spans="1:26" ht="16" x14ac:dyDescent="0.2">
      <c r="A6" s="8">
        <v>1</v>
      </c>
      <c r="B6" s="9" t="s">
        <v>12</v>
      </c>
      <c r="C6" s="45" t="s">
        <v>13</v>
      </c>
      <c r="D6" s="10">
        <v>6387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172449000000</v>
      </c>
      <c r="J6" s="11"/>
      <c r="K6" s="11"/>
      <c r="L6" s="84"/>
      <c r="M6" s="84"/>
      <c r="N6" s="84"/>
      <c r="O6" s="84"/>
      <c r="P6" s="84"/>
      <c r="Q6" s="19">
        <f t="shared" ref="Q6:Q12" si="1">G6*106%</f>
        <v>159000</v>
      </c>
      <c r="R6" s="10">
        <v>6387</v>
      </c>
      <c r="S6" s="10">
        <v>6</v>
      </c>
      <c r="T6" s="10">
        <v>30</v>
      </c>
      <c r="U6" s="22">
        <f>Q6*R6*S6*T6</f>
        <v>182795940000</v>
      </c>
      <c r="V6" s="19">
        <f>Q6*106%</f>
        <v>168540</v>
      </c>
      <c r="W6" s="10">
        <v>6387</v>
      </c>
      <c r="X6" s="10">
        <v>6</v>
      </c>
      <c r="Y6" s="10">
        <v>30</v>
      </c>
      <c r="Z6" s="22">
        <f>V6*W6*X6*Y6</f>
        <v>193763696400</v>
      </c>
    </row>
    <row r="7" spans="1:26" ht="16" x14ac:dyDescent="0.2">
      <c r="A7" s="8">
        <v>2</v>
      </c>
      <c r="B7" s="9" t="s">
        <v>14</v>
      </c>
      <c r="C7" s="45" t="s">
        <v>13</v>
      </c>
      <c r="D7" s="10">
        <v>6387</v>
      </c>
      <c r="E7" s="10">
        <v>12</v>
      </c>
      <c r="F7" s="10">
        <v>3</v>
      </c>
      <c r="G7" s="10">
        <v>150000</v>
      </c>
      <c r="H7" s="10">
        <f t="shared" ref="H7:H9" si="2">+E7*F7*G7</f>
        <v>5400000</v>
      </c>
      <c r="I7" s="11">
        <f t="shared" si="0"/>
        <v>34489800000</v>
      </c>
      <c r="J7" s="11"/>
      <c r="K7" s="11"/>
      <c r="L7" s="84"/>
      <c r="M7" s="84"/>
      <c r="N7" s="84"/>
      <c r="O7" s="84"/>
      <c r="P7" s="84"/>
      <c r="Q7" s="19">
        <f t="shared" si="1"/>
        <v>159000</v>
      </c>
      <c r="R7" s="10">
        <v>6387</v>
      </c>
      <c r="S7" s="10">
        <v>12</v>
      </c>
      <c r="T7" s="10">
        <v>3</v>
      </c>
      <c r="U7" s="22">
        <f t="shared" ref="U7:U57" si="3">Q7*R7*S7*T7</f>
        <v>36559188000</v>
      </c>
      <c r="V7" s="19">
        <f t="shared" ref="V7:V57" si="4">Q7*106%</f>
        <v>168540</v>
      </c>
      <c r="W7" s="10">
        <v>6387</v>
      </c>
      <c r="X7" s="10">
        <v>12</v>
      </c>
      <c r="Y7" s="10">
        <v>3</v>
      </c>
      <c r="Z7" s="22">
        <f t="shared" ref="Z7:Z57" si="5">V7*W7*X7*Y7</f>
        <v>38752739280</v>
      </c>
    </row>
    <row r="8" spans="1:26" ht="16" x14ac:dyDescent="0.2">
      <c r="A8" s="8">
        <v>3</v>
      </c>
      <c r="B8" s="9" t="s">
        <v>15</v>
      </c>
      <c r="C8" s="45" t="s">
        <v>13</v>
      </c>
      <c r="D8" s="10">
        <v>6387</v>
      </c>
      <c r="E8" s="10">
        <v>3</v>
      </c>
      <c r="F8" s="10">
        <v>15</v>
      </c>
      <c r="G8" s="10">
        <v>75000</v>
      </c>
      <c r="H8" s="10">
        <f t="shared" si="2"/>
        <v>3375000</v>
      </c>
      <c r="I8" s="11">
        <f t="shared" si="0"/>
        <v>21556125000</v>
      </c>
      <c r="J8" s="11"/>
      <c r="K8" s="11"/>
      <c r="L8" s="84"/>
      <c r="M8" s="84"/>
      <c r="N8" s="84"/>
      <c r="O8" s="84"/>
      <c r="P8" s="84"/>
      <c r="Q8" s="19">
        <f t="shared" si="1"/>
        <v>79500</v>
      </c>
      <c r="R8" s="10">
        <v>6387</v>
      </c>
      <c r="S8" s="10">
        <v>3</v>
      </c>
      <c r="T8" s="10">
        <v>15</v>
      </c>
      <c r="U8" s="22">
        <f t="shared" si="3"/>
        <v>22849492500</v>
      </c>
      <c r="V8" s="19">
        <f t="shared" si="4"/>
        <v>84270</v>
      </c>
      <c r="W8" s="10">
        <v>6387</v>
      </c>
      <c r="X8" s="10">
        <v>3</v>
      </c>
      <c r="Y8" s="10">
        <v>15</v>
      </c>
      <c r="Z8" s="22">
        <f t="shared" si="5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0">
        <v>6387</v>
      </c>
      <c r="E9" s="10">
        <v>3</v>
      </c>
      <c r="F9" s="10">
        <v>15</v>
      </c>
      <c r="G9" s="10">
        <v>75000</v>
      </c>
      <c r="H9" s="10">
        <f t="shared" si="2"/>
        <v>3375000</v>
      </c>
      <c r="I9" s="11">
        <f t="shared" si="0"/>
        <v>21556125000</v>
      </c>
      <c r="J9" s="11"/>
      <c r="K9" s="11"/>
      <c r="L9" s="84"/>
      <c r="M9" s="84"/>
      <c r="N9" s="84"/>
      <c r="O9" s="84"/>
      <c r="P9" s="84"/>
      <c r="Q9" s="19">
        <f t="shared" si="1"/>
        <v>79500</v>
      </c>
      <c r="R9" s="10">
        <v>6387</v>
      </c>
      <c r="S9" s="10">
        <v>3</v>
      </c>
      <c r="T9" s="10">
        <v>15</v>
      </c>
      <c r="U9" s="22">
        <f t="shared" si="3"/>
        <v>22849492500</v>
      </c>
      <c r="V9" s="19">
        <f t="shared" si="4"/>
        <v>84270</v>
      </c>
      <c r="W9" s="10">
        <v>6387</v>
      </c>
      <c r="X9" s="10">
        <v>3</v>
      </c>
      <c r="Y9" s="10">
        <v>15</v>
      </c>
      <c r="Z9" s="22">
        <f t="shared" si="5"/>
        <v>24220462050</v>
      </c>
    </row>
    <row r="10" spans="1:26" ht="16" x14ac:dyDescent="0.2">
      <c r="A10" s="8">
        <v>5</v>
      </c>
      <c r="B10" s="9" t="s">
        <v>69</v>
      </c>
      <c r="C10" s="45" t="s">
        <v>13</v>
      </c>
      <c r="D10" s="10">
        <v>6387</v>
      </c>
      <c r="E10" s="10">
        <v>4</v>
      </c>
      <c r="F10" s="10">
        <v>15</v>
      </c>
      <c r="G10" s="30">
        <v>50000</v>
      </c>
      <c r="H10" s="10">
        <f t="shared" ref="H10" si="6">+E10*F10*G10</f>
        <v>3000000</v>
      </c>
      <c r="I10" s="11">
        <f t="shared" ref="I10" si="7">+D10*H10</f>
        <v>19161000000</v>
      </c>
      <c r="J10" s="11"/>
      <c r="K10" s="11"/>
      <c r="L10" s="84"/>
      <c r="M10" s="84"/>
      <c r="N10" s="84"/>
      <c r="O10" s="84"/>
      <c r="P10" s="84"/>
      <c r="Q10" s="19">
        <f t="shared" si="1"/>
        <v>53000</v>
      </c>
      <c r="R10" s="10">
        <v>6387</v>
      </c>
      <c r="S10" s="10">
        <v>4</v>
      </c>
      <c r="T10" s="10">
        <v>15</v>
      </c>
      <c r="U10" s="22">
        <f t="shared" si="3"/>
        <v>20310660000</v>
      </c>
      <c r="V10" s="19">
        <f t="shared" si="4"/>
        <v>56180</v>
      </c>
      <c r="W10" s="10">
        <v>6387</v>
      </c>
      <c r="X10" s="10">
        <v>4</v>
      </c>
      <c r="Y10" s="10">
        <v>15</v>
      </c>
      <c r="Z10" s="22">
        <f t="shared" si="5"/>
        <v>21529299600</v>
      </c>
    </row>
    <row r="11" spans="1:26" ht="16" x14ac:dyDescent="0.2">
      <c r="A11" s="12">
        <v>6</v>
      </c>
      <c r="B11" s="9" t="s">
        <v>17</v>
      </c>
      <c r="C11" s="45" t="s">
        <v>13</v>
      </c>
      <c r="D11" s="10">
        <v>6387</v>
      </c>
      <c r="E11" s="10">
        <v>12</v>
      </c>
      <c r="F11" s="10">
        <v>1</v>
      </c>
      <c r="G11" s="10">
        <v>300000</v>
      </c>
      <c r="H11" s="10">
        <f>+E11*F11*G11</f>
        <v>3600000</v>
      </c>
      <c r="I11" s="11">
        <f t="shared" si="0"/>
        <v>22993200000</v>
      </c>
      <c r="J11" s="11"/>
      <c r="K11" s="11"/>
      <c r="L11" s="84"/>
      <c r="M11" s="84"/>
      <c r="N11" s="84"/>
      <c r="O11" s="84"/>
      <c r="P11" s="84"/>
      <c r="Q11" s="19">
        <f t="shared" si="1"/>
        <v>318000</v>
      </c>
      <c r="R11" s="10">
        <v>6387</v>
      </c>
      <c r="S11" s="10">
        <v>12</v>
      </c>
      <c r="T11" s="10">
        <v>1</v>
      </c>
      <c r="U11" s="22">
        <f t="shared" si="3"/>
        <v>24372792000</v>
      </c>
      <c r="V11" s="19">
        <f t="shared" si="4"/>
        <v>337080</v>
      </c>
      <c r="W11" s="10">
        <v>6387</v>
      </c>
      <c r="X11" s="10">
        <v>12</v>
      </c>
      <c r="Y11" s="10">
        <v>1</v>
      </c>
      <c r="Z11" s="22">
        <f t="shared" si="5"/>
        <v>25835159520</v>
      </c>
    </row>
    <row r="12" spans="1:26" ht="16" x14ac:dyDescent="0.2">
      <c r="A12" s="12">
        <v>7</v>
      </c>
      <c r="B12" s="31" t="s">
        <v>73</v>
      </c>
      <c r="C12" s="45" t="s">
        <v>13</v>
      </c>
      <c r="D12" s="10">
        <v>6387</v>
      </c>
      <c r="E12" s="15">
        <v>12</v>
      </c>
      <c r="F12" s="15">
        <v>2</v>
      </c>
      <c r="G12" s="15">
        <v>800000</v>
      </c>
      <c r="H12" s="10">
        <f>+E12*F12*G12</f>
        <v>19200000</v>
      </c>
      <c r="I12" s="11">
        <f t="shared" si="0"/>
        <v>122630400000</v>
      </c>
      <c r="J12" s="11"/>
      <c r="K12" s="11"/>
      <c r="L12" s="84"/>
      <c r="M12" s="84"/>
      <c r="N12" s="84"/>
      <c r="O12" s="84"/>
      <c r="P12" s="84"/>
      <c r="Q12" s="19">
        <f t="shared" si="1"/>
        <v>848000</v>
      </c>
      <c r="R12" s="10">
        <v>6387</v>
      </c>
      <c r="S12" s="15">
        <v>12</v>
      </c>
      <c r="T12" s="15">
        <v>2</v>
      </c>
      <c r="U12" s="22">
        <f t="shared" si="3"/>
        <v>129988224000</v>
      </c>
      <c r="V12" s="19">
        <f t="shared" si="4"/>
        <v>898880</v>
      </c>
      <c r="W12" s="10">
        <v>6387</v>
      </c>
      <c r="X12" s="15">
        <v>12</v>
      </c>
      <c r="Y12" s="15">
        <v>2</v>
      </c>
      <c r="Z12" s="22">
        <f t="shared" si="5"/>
        <v>137787517440</v>
      </c>
    </row>
    <row r="13" spans="1:26" x14ac:dyDescent="0.2">
      <c r="A13" s="4" t="s">
        <v>18</v>
      </c>
      <c r="B13" s="5" t="s">
        <v>19</v>
      </c>
      <c r="C13" s="5"/>
      <c r="D13" s="4"/>
      <c r="E13" s="4"/>
      <c r="F13" s="4"/>
      <c r="G13" s="4"/>
      <c r="H13" s="4"/>
      <c r="I13" s="7">
        <f>SUM(I14:I22)</f>
        <v>466004982000</v>
      </c>
      <c r="J13" s="7"/>
      <c r="K13" s="7"/>
      <c r="L13" s="83"/>
      <c r="M13" s="83"/>
      <c r="N13" s="83"/>
      <c r="O13" s="83"/>
      <c r="P13" s="83"/>
      <c r="R13" s="4"/>
      <c r="S13" s="4"/>
      <c r="T13" s="4"/>
      <c r="U13" s="22">
        <f t="shared" si="3"/>
        <v>0</v>
      </c>
      <c r="V13" s="19">
        <f t="shared" si="4"/>
        <v>0</v>
      </c>
      <c r="W13" s="4"/>
      <c r="X13" s="4"/>
      <c r="Y13" s="4"/>
      <c r="Z13" s="22">
        <f t="shared" si="5"/>
        <v>0</v>
      </c>
    </row>
    <row r="14" spans="1:26" ht="16" x14ac:dyDescent="0.2">
      <c r="A14" s="8">
        <v>1</v>
      </c>
      <c r="B14" s="33" t="s">
        <v>20</v>
      </c>
      <c r="C14" s="45" t="s">
        <v>1</v>
      </c>
      <c r="D14" s="10">
        <v>17647</v>
      </c>
      <c r="E14" s="16">
        <v>6</v>
      </c>
      <c r="F14" s="16">
        <v>1</v>
      </c>
      <c r="G14" s="16">
        <v>100000</v>
      </c>
      <c r="H14" s="10">
        <f t="shared" ref="H14:H22" si="8">+E14*F14*G14</f>
        <v>600000</v>
      </c>
      <c r="I14" s="11">
        <f t="shared" ref="I14:I22" si="9">+D14*H14</f>
        <v>10588200000</v>
      </c>
      <c r="J14" s="11"/>
      <c r="K14" s="11"/>
      <c r="L14" s="84"/>
      <c r="M14" s="84"/>
      <c r="N14" s="84"/>
      <c r="O14" s="84"/>
      <c r="P14" s="84"/>
      <c r="Q14" s="19">
        <f t="shared" ref="Q14:Q22" si="10">G14*106%</f>
        <v>106000</v>
      </c>
      <c r="R14" s="10">
        <v>16335</v>
      </c>
      <c r="S14" s="16">
        <v>6</v>
      </c>
      <c r="T14" s="16">
        <v>1</v>
      </c>
      <c r="U14" s="22">
        <f t="shared" si="3"/>
        <v>10389060000</v>
      </c>
      <c r="V14" s="19">
        <f t="shared" si="4"/>
        <v>112360</v>
      </c>
      <c r="W14" s="10">
        <v>16335</v>
      </c>
      <c r="X14" s="16">
        <v>6</v>
      </c>
      <c r="Y14" s="16">
        <v>1</v>
      </c>
      <c r="Z14" s="22">
        <f t="shared" si="5"/>
        <v>11012403600</v>
      </c>
    </row>
    <row r="15" spans="1:26" ht="16" x14ac:dyDescent="0.2">
      <c r="A15" s="8">
        <v>2</v>
      </c>
      <c r="B15" s="33" t="s">
        <v>21</v>
      </c>
      <c r="C15" s="45" t="s">
        <v>22</v>
      </c>
      <c r="D15" s="16">
        <v>514</v>
      </c>
      <c r="E15" s="16">
        <v>3</v>
      </c>
      <c r="F15" s="16">
        <v>30</v>
      </c>
      <c r="G15" s="16">
        <v>50000</v>
      </c>
      <c r="H15" s="10">
        <f t="shared" si="8"/>
        <v>4500000</v>
      </c>
      <c r="I15" s="11">
        <f t="shared" si="9"/>
        <v>2313000000</v>
      </c>
      <c r="J15" s="11"/>
      <c r="K15" s="11"/>
      <c r="L15" s="84"/>
      <c r="M15" s="84"/>
      <c r="N15" s="84"/>
      <c r="O15" s="84"/>
      <c r="P15" s="84"/>
      <c r="Q15" s="19">
        <f t="shared" si="10"/>
        <v>53000</v>
      </c>
      <c r="R15" s="16">
        <v>514</v>
      </c>
      <c r="S15" s="16">
        <v>3</v>
      </c>
      <c r="T15" s="16">
        <v>30</v>
      </c>
      <c r="U15" s="22">
        <f t="shared" si="3"/>
        <v>2451780000</v>
      </c>
      <c r="V15" s="19">
        <f t="shared" si="4"/>
        <v>56180</v>
      </c>
      <c r="W15" s="16">
        <v>514</v>
      </c>
      <c r="X15" s="16">
        <v>3</v>
      </c>
      <c r="Y15" s="16">
        <v>30</v>
      </c>
      <c r="Z15" s="22">
        <f t="shared" si="5"/>
        <v>2598886800</v>
      </c>
    </row>
    <row r="16" spans="1:26" ht="16" x14ac:dyDescent="0.2">
      <c r="A16" s="8">
        <v>3</v>
      </c>
      <c r="B16" s="33" t="s">
        <v>23</v>
      </c>
      <c r="C16" s="45" t="s">
        <v>1</v>
      </c>
      <c r="D16" s="60">
        <v>12228</v>
      </c>
      <c r="E16" s="16">
        <v>4</v>
      </c>
      <c r="F16" s="16">
        <v>1</v>
      </c>
      <c r="G16" s="16">
        <v>150000</v>
      </c>
      <c r="H16" s="10">
        <f t="shared" si="8"/>
        <v>600000</v>
      </c>
      <c r="I16" s="11">
        <f t="shared" si="9"/>
        <v>7336800000</v>
      </c>
      <c r="J16" s="11"/>
      <c r="K16" s="11"/>
      <c r="L16" s="84"/>
      <c r="M16" s="84"/>
      <c r="N16" s="84"/>
      <c r="O16" s="84"/>
      <c r="P16" s="84"/>
      <c r="Q16" s="19">
        <f t="shared" si="10"/>
        <v>159000</v>
      </c>
      <c r="R16" s="60">
        <v>12228</v>
      </c>
      <c r="S16" s="16">
        <v>4</v>
      </c>
      <c r="T16" s="16">
        <v>1</v>
      </c>
      <c r="U16" s="22">
        <f t="shared" si="3"/>
        <v>7777008000</v>
      </c>
      <c r="V16" s="19">
        <f t="shared" si="4"/>
        <v>168540</v>
      </c>
      <c r="W16" s="60">
        <v>12228</v>
      </c>
      <c r="X16" s="16">
        <v>4</v>
      </c>
      <c r="Y16" s="16">
        <v>1</v>
      </c>
      <c r="Z16" s="22">
        <f t="shared" si="5"/>
        <v>8243628480</v>
      </c>
    </row>
    <row r="17" spans="1:26" ht="16" x14ac:dyDescent="0.2">
      <c r="A17" s="12">
        <v>4</v>
      </c>
      <c r="B17" s="33" t="s">
        <v>24</v>
      </c>
      <c r="C17" s="45" t="s">
        <v>25</v>
      </c>
      <c r="D17" s="32">
        <v>327437</v>
      </c>
      <c r="E17" s="17">
        <v>1</v>
      </c>
      <c r="F17" s="17">
        <v>1</v>
      </c>
      <c r="G17" s="16">
        <v>329000</v>
      </c>
      <c r="H17" s="10">
        <f t="shared" si="8"/>
        <v>329000</v>
      </c>
      <c r="I17" s="11">
        <f t="shared" si="9"/>
        <v>107726773000</v>
      </c>
      <c r="J17" s="11"/>
      <c r="K17" s="11"/>
      <c r="L17" s="84"/>
      <c r="M17" s="84"/>
      <c r="N17" s="84"/>
      <c r="O17" s="84"/>
      <c r="P17" s="84"/>
      <c r="Q17" s="19">
        <f t="shared" si="10"/>
        <v>348740</v>
      </c>
      <c r="R17" s="32">
        <v>327437</v>
      </c>
      <c r="S17" s="17">
        <v>1</v>
      </c>
      <c r="T17" s="17">
        <v>1</v>
      </c>
      <c r="U17" s="22">
        <f t="shared" si="3"/>
        <v>114190379380</v>
      </c>
      <c r="V17" s="19">
        <f t="shared" si="4"/>
        <v>369664.4</v>
      </c>
      <c r="W17" s="32">
        <v>327437</v>
      </c>
      <c r="X17" s="17">
        <v>1</v>
      </c>
      <c r="Y17" s="17">
        <v>1</v>
      </c>
      <c r="Z17" s="22">
        <f t="shared" si="5"/>
        <v>121041802142.8</v>
      </c>
    </row>
    <row r="18" spans="1:26" ht="16" x14ac:dyDescent="0.2">
      <c r="A18" s="8">
        <v>5</v>
      </c>
      <c r="B18" s="33" t="s">
        <v>26</v>
      </c>
      <c r="C18" s="45" t="s">
        <v>25</v>
      </c>
      <c r="D18" s="32">
        <v>576450</v>
      </c>
      <c r="E18" s="17">
        <v>1</v>
      </c>
      <c r="F18" s="17">
        <v>1</v>
      </c>
      <c r="G18" s="16">
        <v>314000</v>
      </c>
      <c r="H18" s="10">
        <f t="shared" si="8"/>
        <v>314000</v>
      </c>
      <c r="I18" s="11">
        <f t="shared" si="9"/>
        <v>181005300000</v>
      </c>
      <c r="J18" s="11"/>
      <c r="K18" s="11"/>
      <c r="L18" s="84"/>
      <c r="M18" s="84"/>
      <c r="N18" s="84"/>
      <c r="O18" s="84"/>
      <c r="P18" s="84"/>
      <c r="Q18" s="19">
        <f t="shared" si="10"/>
        <v>332840</v>
      </c>
      <c r="R18" s="32">
        <v>576450</v>
      </c>
      <c r="S18" s="17">
        <v>1</v>
      </c>
      <c r="T18" s="17">
        <v>1</v>
      </c>
      <c r="U18" s="22">
        <f t="shared" si="3"/>
        <v>191865618000</v>
      </c>
      <c r="V18" s="19">
        <f t="shared" si="4"/>
        <v>352810.4</v>
      </c>
      <c r="W18" s="32">
        <v>576450</v>
      </c>
      <c r="X18" s="17">
        <v>1</v>
      </c>
      <c r="Y18" s="17">
        <v>1</v>
      </c>
      <c r="Z18" s="22">
        <f t="shared" si="5"/>
        <v>203377555080</v>
      </c>
    </row>
    <row r="19" spans="1:26" ht="16" x14ac:dyDescent="0.2">
      <c r="A19" s="8">
        <v>6</v>
      </c>
      <c r="B19" s="33" t="s">
        <v>27</v>
      </c>
      <c r="C19" s="45" t="s">
        <v>25</v>
      </c>
      <c r="D19" s="32">
        <v>48513</v>
      </c>
      <c r="E19" s="17">
        <v>1</v>
      </c>
      <c r="F19" s="17">
        <v>1</v>
      </c>
      <c r="G19" s="16">
        <v>2634000</v>
      </c>
      <c r="H19" s="10">
        <f t="shared" si="8"/>
        <v>2634000</v>
      </c>
      <c r="I19" s="11">
        <f t="shared" si="9"/>
        <v>127783242000</v>
      </c>
      <c r="J19" s="11"/>
      <c r="K19" s="11"/>
      <c r="L19" s="84"/>
      <c r="M19" s="84"/>
      <c r="N19" s="84"/>
      <c r="O19" s="84"/>
      <c r="P19" s="84"/>
      <c r="Q19" s="19">
        <f t="shared" si="10"/>
        <v>2792040</v>
      </c>
      <c r="R19" s="32">
        <v>48513</v>
      </c>
      <c r="S19" s="17">
        <v>1</v>
      </c>
      <c r="T19" s="17">
        <v>1</v>
      </c>
      <c r="U19" s="22">
        <f t="shared" si="3"/>
        <v>135450236520</v>
      </c>
      <c r="V19" s="19">
        <f t="shared" si="4"/>
        <v>2959562.4000000004</v>
      </c>
      <c r="W19" s="32">
        <v>48513</v>
      </c>
      <c r="X19" s="17">
        <v>1</v>
      </c>
      <c r="Y19" s="17">
        <v>1</v>
      </c>
      <c r="Z19" s="22">
        <f t="shared" si="5"/>
        <v>143577250711.20001</v>
      </c>
    </row>
    <row r="20" spans="1:26" ht="16" x14ac:dyDescent="0.2">
      <c r="A20" s="8">
        <v>7</v>
      </c>
      <c r="B20" s="33" t="s">
        <v>28</v>
      </c>
      <c r="C20" s="45" t="s">
        <v>25</v>
      </c>
      <c r="D20" s="32">
        <v>1333</v>
      </c>
      <c r="E20" s="17">
        <v>1</v>
      </c>
      <c r="F20" s="17">
        <v>1</v>
      </c>
      <c r="G20" s="16">
        <v>1023000</v>
      </c>
      <c r="H20" s="10">
        <f t="shared" si="8"/>
        <v>1023000</v>
      </c>
      <c r="I20" s="11">
        <f t="shared" si="9"/>
        <v>1363659000</v>
      </c>
      <c r="J20" s="11"/>
      <c r="K20" s="11"/>
      <c r="L20" s="84"/>
      <c r="M20" s="84"/>
      <c r="N20" s="84"/>
      <c r="O20" s="84"/>
      <c r="P20" s="84"/>
      <c r="Q20" s="19">
        <f t="shared" si="10"/>
        <v>1084380</v>
      </c>
      <c r="R20" s="32">
        <v>1333</v>
      </c>
      <c r="S20" s="17">
        <v>1</v>
      </c>
      <c r="T20" s="17">
        <v>1</v>
      </c>
      <c r="U20" s="22">
        <f t="shared" si="3"/>
        <v>1445478540</v>
      </c>
      <c r="V20" s="19">
        <f t="shared" si="4"/>
        <v>1149442.8</v>
      </c>
      <c r="W20" s="32">
        <v>1333</v>
      </c>
      <c r="X20" s="17">
        <v>1</v>
      </c>
      <c r="Y20" s="17">
        <v>1</v>
      </c>
      <c r="Z20" s="22">
        <f t="shared" si="5"/>
        <v>1532207252.4000001</v>
      </c>
    </row>
    <row r="21" spans="1:26" ht="16" x14ac:dyDescent="0.2">
      <c r="A21" s="12">
        <v>8</v>
      </c>
      <c r="B21" s="9" t="s">
        <v>29</v>
      </c>
      <c r="C21" s="45" t="s">
        <v>25</v>
      </c>
      <c r="D21" s="17">
        <v>23948</v>
      </c>
      <c r="E21" s="17">
        <v>1</v>
      </c>
      <c r="F21" s="17">
        <v>1</v>
      </c>
      <c r="G21" s="17">
        <v>346000</v>
      </c>
      <c r="H21" s="10">
        <f t="shared" si="8"/>
        <v>346000</v>
      </c>
      <c r="I21" s="11">
        <f t="shared" si="9"/>
        <v>8286008000</v>
      </c>
      <c r="J21" s="11"/>
      <c r="K21" s="11"/>
      <c r="L21" s="84"/>
      <c r="M21" s="84"/>
      <c r="N21" s="84"/>
      <c r="O21" s="84"/>
      <c r="P21" s="84"/>
      <c r="Q21" s="19">
        <f t="shared" si="10"/>
        <v>366760</v>
      </c>
      <c r="R21" s="17">
        <v>23948</v>
      </c>
      <c r="S21" s="17">
        <v>1</v>
      </c>
      <c r="T21" s="17">
        <v>1</v>
      </c>
      <c r="U21" s="22">
        <f t="shared" si="3"/>
        <v>8783168480</v>
      </c>
      <c r="V21" s="19">
        <f t="shared" si="4"/>
        <v>388765.60000000003</v>
      </c>
      <c r="W21" s="17">
        <v>23948</v>
      </c>
      <c r="X21" s="17">
        <v>1</v>
      </c>
      <c r="Y21" s="17">
        <v>1</v>
      </c>
      <c r="Z21" s="22">
        <f t="shared" si="5"/>
        <v>9310158588.8000011</v>
      </c>
    </row>
    <row r="22" spans="1:26" ht="16" x14ac:dyDescent="0.2">
      <c r="A22" s="12">
        <v>9</v>
      </c>
      <c r="B22" s="33" t="s">
        <v>74</v>
      </c>
      <c r="C22" s="45" t="s">
        <v>1</v>
      </c>
      <c r="D22" s="10">
        <v>16335</v>
      </c>
      <c r="E22" s="17">
        <v>12</v>
      </c>
      <c r="F22" s="17">
        <v>1</v>
      </c>
      <c r="G22" s="17">
        <v>100000</v>
      </c>
      <c r="H22" s="10">
        <f t="shared" si="8"/>
        <v>1200000</v>
      </c>
      <c r="I22" s="11">
        <f t="shared" si="9"/>
        <v>19602000000</v>
      </c>
      <c r="J22" s="11"/>
      <c r="K22" s="11"/>
      <c r="L22" s="84"/>
      <c r="M22" s="84"/>
      <c r="N22" s="84"/>
      <c r="O22" s="84"/>
      <c r="P22" s="84"/>
      <c r="Q22" s="19">
        <f t="shared" si="10"/>
        <v>106000</v>
      </c>
      <c r="R22" s="10">
        <v>16335</v>
      </c>
      <c r="S22" s="17">
        <v>12</v>
      </c>
      <c r="T22" s="17">
        <v>1</v>
      </c>
      <c r="U22" s="66">
        <f t="shared" si="3"/>
        <v>20778120000</v>
      </c>
      <c r="V22" s="19">
        <f t="shared" si="4"/>
        <v>112360</v>
      </c>
      <c r="W22" s="10">
        <v>16335</v>
      </c>
      <c r="X22" s="17">
        <v>12</v>
      </c>
      <c r="Y22" s="17">
        <v>1</v>
      </c>
      <c r="Z22" s="66">
        <f t="shared" si="5"/>
        <v>22024807200</v>
      </c>
    </row>
    <row r="23" spans="1:26" x14ac:dyDescent="0.2">
      <c r="A23" s="4" t="s">
        <v>30</v>
      </c>
      <c r="B23" s="5" t="s">
        <v>31</v>
      </c>
      <c r="C23" s="5"/>
      <c r="D23" s="4"/>
      <c r="E23" s="4"/>
      <c r="F23" s="4"/>
      <c r="G23" s="4"/>
      <c r="H23" s="4"/>
      <c r="I23" s="7">
        <f>SUM(I24:I26)</f>
        <v>485754500000</v>
      </c>
      <c r="J23" s="7"/>
      <c r="K23" s="7"/>
      <c r="L23" s="83"/>
      <c r="M23" s="83"/>
      <c r="N23" s="83"/>
      <c r="O23" s="83"/>
      <c r="P23" s="83"/>
      <c r="R23" s="4"/>
      <c r="S23" s="4"/>
      <c r="T23" s="4"/>
      <c r="U23" s="22">
        <f t="shared" si="3"/>
        <v>0</v>
      </c>
      <c r="V23" s="19">
        <f t="shared" si="4"/>
        <v>0</v>
      </c>
      <c r="W23" s="4"/>
      <c r="X23" s="4"/>
      <c r="Y23" s="4"/>
      <c r="Z23" s="22">
        <f t="shared" si="5"/>
        <v>0</v>
      </c>
    </row>
    <row r="24" spans="1:26" ht="16" x14ac:dyDescent="0.2">
      <c r="A24" s="8">
        <v>1</v>
      </c>
      <c r="B24" s="9" t="s">
        <v>32</v>
      </c>
      <c r="C24" s="45" t="s">
        <v>33</v>
      </c>
      <c r="D24" s="16">
        <v>16574</v>
      </c>
      <c r="E24" s="10">
        <v>6</v>
      </c>
      <c r="F24" s="10">
        <v>15</v>
      </c>
      <c r="G24" s="10">
        <v>125000</v>
      </c>
      <c r="H24" s="10">
        <f>+E24*F24*G24</f>
        <v>11250000</v>
      </c>
      <c r="I24" s="11">
        <f t="shared" ref="I24:I25" si="11">+D24*H24</f>
        <v>186457500000</v>
      </c>
      <c r="J24" s="11"/>
      <c r="K24" s="11"/>
      <c r="L24" s="84"/>
      <c r="M24" s="84"/>
      <c r="N24" s="84"/>
      <c r="O24" s="84"/>
      <c r="P24" s="84"/>
      <c r="Q24" s="19">
        <f>G24*106%</f>
        <v>132500</v>
      </c>
      <c r="R24" s="16">
        <v>16574</v>
      </c>
      <c r="S24" s="10">
        <v>6</v>
      </c>
      <c r="T24" s="10">
        <v>15</v>
      </c>
      <c r="U24" s="22">
        <f t="shared" si="3"/>
        <v>197644950000</v>
      </c>
      <c r="V24" s="19">
        <f t="shared" si="4"/>
        <v>140450</v>
      </c>
      <c r="W24" s="16">
        <v>16574</v>
      </c>
      <c r="X24" s="10">
        <v>6</v>
      </c>
      <c r="Y24" s="10">
        <v>15</v>
      </c>
      <c r="Z24" s="22">
        <f t="shared" si="5"/>
        <v>209503647000</v>
      </c>
    </row>
    <row r="25" spans="1:26" ht="16" x14ac:dyDescent="0.2">
      <c r="A25" s="8">
        <v>2</v>
      </c>
      <c r="B25" s="9" t="s">
        <v>34</v>
      </c>
      <c r="C25" s="45" t="s">
        <v>33</v>
      </c>
      <c r="D25" s="16">
        <v>16574</v>
      </c>
      <c r="E25" s="16">
        <v>7</v>
      </c>
      <c r="F25" s="16">
        <v>20</v>
      </c>
      <c r="G25" s="10">
        <v>125000</v>
      </c>
      <c r="H25" s="10">
        <f>+E25*F25*G25</f>
        <v>17500000</v>
      </c>
      <c r="I25" s="11">
        <f t="shared" si="11"/>
        <v>290045000000</v>
      </c>
      <c r="J25" s="11"/>
      <c r="K25" s="11"/>
      <c r="L25" s="84">
        <v>9</v>
      </c>
      <c r="M25" s="84"/>
      <c r="N25" s="84"/>
      <c r="O25" s="84"/>
      <c r="P25" s="84"/>
      <c r="Q25" s="19">
        <f>G25*106%</f>
        <v>132500</v>
      </c>
      <c r="R25" s="16">
        <v>16574</v>
      </c>
      <c r="S25" s="16">
        <v>7</v>
      </c>
      <c r="T25" s="16">
        <v>25</v>
      </c>
      <c r="U25" s="22">
        <f t="shared" si="3"/>
        <v>384309625000</v>
      </c>
      <c r="V25" s="19">
        <f t="shared" si="4"/>
        <v>140450</v>
      </c>
      <c r="W25" s="16">
        <v>16574</v>
      </c>
      <c r="X25" s="16">
        <v>7</v>
      </c>
      <c r="Y25" s="16">
        <v>25</v>
      </c>
      <c r="Z25" s="22">
        <f t="shared" si="5"/>
        <v>407368202500</v>
      </c>
    </row>
    <row r="26" spans="1:26" ht="16" x14ac:dyDescent="0.2">
      <c r="A26" s="8">
        <v>3</v>
      </c>
      <c r="B26" s="33" t="s">
        <v>75</v>
      </c>
      <c r="C26" s="45" t="s">
        <v>76</v>
      </c>
      <c r="D26" s="16">
        <v>514</v>
      </c>
      <c r="E26" s="16">
        <v>3</v>
      </c>
      <c r="F26" s="16">
        <v>30</v>
      </c>
      <c r="G26" s="10">
        <v>200000</v>
      </c>
      <c r="H26" s="10">
        <f>+E26*F26*G26</f>
        <v>18000000</v>
      </c>
      <c r="I26" s="11">
        <f>+D26*H26</f>
        <v>9252000000</v>
      </c>
      <c r="J26" s="11"/>
      <c r="K26" s="11"/>
      <c r="L26" s="84"/>
      <c r="M26" s="84"/>
      <c r="N26" s="84"/>
      <c r="O26" s="84"/>
      <c r="P26" s="84"/>
      <c r="Q26" s="19">
        <f>G26*106%</f>
        <v>212000</v>
      </c>
      <c r="R26" s="16">
        <v>514</v>
      </c>
      <c r="S26" s="16">
        <v>3</v>
      </c>
      <c r="T26" s="16">
        <v>30</v>
      </c>
      <c r="U26" s="22">
        <f t="shared" si="3"/>
        <v>9807120000</v>
      </c>
      <c r="V26" s="19">
        <f t="shared" si="4"/>
        <v>224720</v>
      </c>
      <c r="W26" s="16">
        <v>514</v>
      </c>
      <c r="X26" s="16">
        <v>3</v>
      </c>
      <c r="Y26" s="16">
        <v>30</v>
      </c>
      <c r="Z26" s="22">
        <f t="shared" si="5"/>
        <v>10395547200</v>
      </c>
    </row>
    <row r="27" spans="1:26" x14ac:dyDescent="0.2">
      <c r="A27" s="4" t="s">
        <v>35</v>
      </c>
      <c r="B27" s="5" t="s">
        <v>36</v>
      </c>
      <c r="C27" s="5"/>
      <c r="D27" s="4"/>
      <c r="E27" s="4"/>
      <c r="F27" s="4"/>
      <c r="G27" s="4"/>
      <c r="H27" s="4"/>
      <c r="I27" s="7">
        <f>SUM(I29:I39)</f>
        <v>2994575640000</v>
      </c>
      <c r="J27" s="7"/>
      <c r="K27" s="7"/>
      <c r="L27" s="83"/>
      <c r="M27" s="83"/>
      <c r="N27" s="83"/>
      <c r="O27" s="83"/>
      <c r="P27" s="83"/>
      <c r="R27" s="4"/>
      <c r="S27" s="4"/>
      <c r="T27" s="4"/>
      <c r="U27" s="22">
        <f t="shared" si="3"/>
        <v>0</v>
      </c>
      <c r="V27" s="19">
        <f t="shared" si="4"/>
        <v>0</v>
      </c>
      <c r="W27" s="4"/>
      <c r="X27" s="4"/>
      <c r="Y27" s="4"/>
      <c r="Z27" s="22">
        <f t="shared" si="5"/>
        <v>0</v>
      </c>
    </row>
    <row r="28" spans="1:26" ht="16" x14ac:dyDescent="0.2">
      <c r="A28" s="12">
        <v>1</v>
      </c>
      <c r="B28" s="97" t="s">
        <v>140</v>
      </c>
      <c r="C28" s="123" t="s">
        <v>141</v>
      </c>
      <c r="D28" s="139">
        <v>10280</v>
      </c>
      <c r="E28" s="88">
        <v>1</v>
      </c>
      <c r="F28" s="88">
        <v>1</v>
      </c>
      <c r="G28" s="125">
        <v>20000000</v>
      </c>
      <c r="H28" s="125">
        <v>20000000</v>
      </c>
      <c r="I28" s="11">
        <f>D28*H28</f>
        <v>205600000000</v>
      </c>
      <c r="J28" s="11"/>
      <c r="K28" s="11"/>
      <c r="L28" s="84"/>
      <c r="M28" s="84"/>
      <c r="N28" s="84"/>
      <c r="O28" s="84"/>
      <c r="P28" s="84"/>
      <c r="Q28" s="19"/>
      <c r="R28" s="87"/>
      <c r="S28" s="88"/>
      <c r="T28" s="88"/>
      <c r="U28" s="66"/>
      <c r="V28" s="19"/>
      <c r="W28" s="87"/>
      <c r="X28" s="88"/>
      <c r="Y28" s="88"/>
      <c r="Z28" s="66"/>
    </row>
    <row r="29" spans="1:26" x14ac:dyDescent="0.2">
      <c r="A29" s="12">
        <v>2</v>
      </c>
      <c r="B29" s="140" t="s">
        <v>37</v>
      </c>
      <c r="C29" s="79" t="s">
        <v>38</v>
      </c>
      <c r="D29" s="15">
        <v>1953200</v>
      </c>
      <c r="E29" s="15">
        <v>2</v>
      </c>
      <c r="F29" s="15">
        <v>1</v>
      </c>
      <c r="G29" s="15">
        <v>20000</v>
      </c>
      <c r="H29" s="15">
        <f>+E29*F29*G29</f>
        <v>40000</v>
      </c>
      <c r="I29" s="23">
        <f>+D29*H29</f>
        <v>78128000000</v>
      </c>
      <c r="J29" s="23"/>
      <c r="K29" s="23"/>
      <c r="L29" s="85"/>
      <c r="M29" s="85"/>
      <c r="N29" s="85"/>
      <c r="O29" s="85"/>
      <c r="P29" s="85"/>
      <c r="Q29" s="19">
        <f t="shared" ref="Q29:Q31" si="12">G29*106%</f>
        <v>21200</v>
      </c>
      <c r="R29" s="15">
        <v>1953200</v>
      </c>
      <c r="S29" s="15">
        <v>2</v>
      </c>
      <c r="T29" s="15">
        <v>1</v>
      </c>
      <c r="U29" s="22">
        <f t="shared" si="3"/>
        <v>82815680000</v>
      </c>
      <c r="V29" s="19">
        <f t="shared" si="4"/>
        <v>22472</v>
      </c>
      <c r="W29" s="15">
        <v>1953200</v>
      </c>
      <c r="X29" s="15">
        <v>2</v>
      </c>
      <c r="Y29" s="15">
        <v>1</v>
      </c>
      <c r="Z29" s="22">
        <f t="shared" si="5"/>
        <v>87784620800</v>
      </c>
    </row>
    <row r="30" spans="1:26" ht="16" x14ac:dyDescent="0.2">
      <c r="A30" s="12">
        <v>3</v>
      </c>
      <c r="B30" s="33" t="s">
        <v>136</v>
      </c>
      <c r="C30" s="45" t="s">
        <v>137</v>
      </c>
      <c r="D30" s="15">
        <v>5000000</v>
      </c>
      <c r="E30" s="15">
        <v>7</v>
      </c>
      <c r="F30" s="15">
        <v>1</v>
      </c>
      <c r="G30" s="15">
        <v>20000</v>
      </c>
      <c r="H30" s="10">
        <f t="shared" ref="H30:H31" si="13">+E30*F30*G30</f>
        <v>140000</v>
      </c>
      <c r="I30" s="11">
        <f>+D30*H30</f>
        <v>700000000000</v>
      </c>
      <c r="J30" s="11"/>
      <c r="K30" s="11"/>
      <c r="L30" s="84"/>
      <c r="M30" s="84"/>
      <c r="N30" s="84"/>
      <c r="O30" s="84"/>
      <c r="P30" s="84"/>
      <c r="Q30" s="19">
        <f t="shared" si="12"/>
        <v>21200</v>
      </c>
      <c r="R30" s="15">
        <v>5000000</v>
      </c>
      <c r="S30" s="15">
        <v>6</v>
      </c>
      <c r="T30" s="15">
        <v>1</v>
      </c>
      <c r="U30" s="22">
        <f t="shared" si="3"/>
        <v>636000000000</v>
      </c>
      <c r="V30" s="19">
        <f t="shared" si="4"/>
        <v>22472</v>
      </c>
      <c r="W30" s="15">
        <v>5000000</v>
      </c>
      <c r="X30" s="15">
        <v>6</v>
      </c>
      <c r="Y30" s="15">
        <v>1</v>
      </c>
      <c r="Z30" s="22">
        <f t="shared" si="5"/>
        <v>674160000000</v>
      </c>
    </row>
    <row r="31" spans="1:26" ht="16" x14ac:dyDescent="0.2">
      <c r="A31" s="12">
        <v>4</v>
      </c>
      <c r="B31" s="9" t="s">
        <v>43</v>
      </c>
      <c r="C31" s="45" t="s">
        <v>63</v>
      </c>
      <c r="D31" s="15">
        <v>600000</v>
      </c>
      <c r="E31" s="15">
        <v>12</v>
      </c>
      <c r="F31" s="15">
        <v>1</v>
      </c>
      <c r="G31" s="15">
        <v>100000</v>
      </c>
      <c r="H31" s="34">
        <f t="shared" si="13"/>
        <v>1200000</v>
      </c>
      <c r="I31" s="23">
        <f t="shared" ref="I31" si="14">+D31*H31</f>
        <v>720000000000</v>
      </c>
      <c r="J31" s="23"/>
      <c r="K31" s="23"/>
      <c r="L31" s="85"/>
      <c r="M31" s="85"/>
      <c r="N31" s="85"/>
      <c r="O31" s="85"/>
      <c r="P31" s="85"/>
      <c r="Q31" s="19">
        <f t="shared" si="12"/>
        <v>106000</v>
      </c>
      <c r="R31" s="15">
        <v>600000</v>
      </c>
      <c r="S31" s="15">
        <v>12</v>
      </c>
      <c r="T31" s="15">
        <v>1</v>
      </c>
      <c r="U31" s="22">
        <f t="shared" si="3"/>
        <v>763200000000</v>
      </c>
      <c r="V31" s="19">
        <f t="shared" si="4"/>
        <v>112360</v>
      </c>
      <c r="W31" s="15">
        <v>600000</v>
      </c>
      <c r="X31" s="15">
        <v>12</v>
      </c>
      <c r="Y31" s="15">
        <v>1</v>
      </c>
      <c r="Z31" s="22">
        <f t="shared" si="5"/>
        <v>808992000000</v>
      </c>
    </row>
    <row r="32" spans="1:26" ht="16" x14ac:dyDescent="0.2">
      <c r="A32" s="12">
        <v>5</v>
      </c>
      <c r="B32" s="9" t="s">
        <v>70</v>
      </c>
      <c r="C32" s="45" t="s">
        <v>33</v>
      </c>
      <c r="D32" s="15">
        <v>10467</v>
      </c>
      <c r="E32" s="16">
        <v>4</v>
      </c>
      <c r="F32" s="16">
        <v>12</v>
      </c>
      <c r="G32" s="10">
        <v>500000</v>
      </c>
      <c r="H32" s="10">
        <f>+E32*F32*G32</f>
        <v>24000000</v>
      </c>
      <c r="I32" s="11">
        <f>+D32*H32</f>
        <v>251208000000</v>
      </c>
      <c r="J32" s="11"/>
      <c r="K32" s="11"/>
      <c r="L32" s="84"/>
      <c r="M32" s="84"/>
      <c r="N32" s="84"/>
      <c r="O32" s="84"/>
      <c r="P32" s="84"/>
      <c r="Q32" s="19">
        <f t="shared" ref="Q32:Q37" si="15">G32*106%</f>
        <v>530000</v>
      </c>
      <c r="R32" s="15">
        <v>7230</v>
      </c>
      <c r="S32" s="16">
        <v>2</v>
      </c>
      <c r="T32" s="16">
        <v>12</v>
      </c>
      <c r="U32" s="22">
        <f>Q32*R32*S32*T32</f>
        <v>91965600000</v>
      </c>
      <c r="V32" s="19">
        <f t="shared" ref="V32:V37" si="16">Q32*106%</f>
        <v>561800</v>
      </c>
      <c r="W32" s="15">
        <v>7230</v>
      </c>
      <c r="X32" s="16">
        <v>2</v>
      </c>
      <c r="Y32" s="16">
        <v>12</v>
      </c>
      <c r="Z32" s="22">
        <f>V32*W32*X32*Y32</f>
        <v>97483536000</v>
      </c>
    </row>
    <row r="33" spans="1:26" ht="16" x14ac:dyDescent="0.2">
      <c r="A33" s="12">
        <v>6</v>
      </c>
      <c r="B33" s="69" t="s">
        <v>135</v>
      </c>
      <c r="C33" s="45" t="s">
        <v>76</v>
      </c>
      <c r="D33" s="87">
        <v>514</v>
      </c>
      <c r="E33" s="88">
        <v>12</v>
      </c>
      <c r="F33" s="88">
        <v>1</v>
      </c>
      <c r="G33" s="87">
        <v>62500000</v>
      </c>
      <c r="H33" s="10">
        <f>E33*F33*G33</f>
        <v>750000000</v>
      </c>
      <c r="I33" s="11">
        <f>D33*H33</f>
        <v>385500000000</v>
      </c>
      <c r="J33" s="11"/>
      <c r="K33" s="11"/>
      <c r="L33" s="84"/>
      <c r="M33" s="84"/>
      <c r="N33" s="84"/>
      <c r="O33" s="84"/>
      <c r="P33" s="84"/>
      <c r="Q33" s="19">
        <f t="shared" si="15"/>
        <v>66250000</v>
      </c>
      <c r="R33" s="87"/>
      <c r="S33" s="88"/>
      <c r="T33" s="88"/>
      <c r="U33" s="22"/>
      <c r="V33" s="19">
        <f t="shared" si="16"/>
        <v>70225000</v>
      </c>
      <c r="W33" s="87"/>
      <c r="X33" s="88"/>
      <c r="Y33" s="88"/>
      <c r="Z33" s="22"/>
    </row>
    <row r="34" spans="1:26" s="110" customFormat="1" ht="16" x14ac:dyDescent="0.2">
      <c r="A34" s="100">
        <v>7</v>
      </c>
      <c r="B34" s="142" t="s">
        <v>45</v>
      </c>
      <c r="C34" s="102" t="s">
        <v>22</v>
      </c>
      <c r="D34" s="119">
        <v>514</v>
      </c>
      <c r="E34" s="119">
        <v>2</v>
      </c>
      <c r="F34" s="119">
        <v>1</v>
      </c>
      <c r="G34" s="119">
        <v>53380000</v>
      </c>
      <c r="H34" s="105">
        <f>E34*F34*G34</f>
        <v>106760000</v>
      </c>
      <c r="I34" s="122">
        <f>+D34*H34</f>
        <v>54874640000</v>
      </c>
      <c r="J34" s="122"/>
      <c r="K34" s="122"/>
      <c r="L34" s="117"/>
      <c r="M34" s="117"/>
      <c r="N34" s="117"/>
      <c r="O34" s="117"/>
      <c r="P34" s="117"/>
      <c r="Q34" s="108">
        <f t="shared" si="15"/>
        <v>56582800</v>
      </c>
      <c r="R34" s="119">
        <v>514</v>
      </c>
      <c r="S34" s="119">
        <v>2</v>
      </c>
      <c r="T34" s="119">
        <v>1</v>
      </c>
      <c r="U34" s="109">
        <f>Q34*R34*S34*T34</f>
        <v>58167118400</v>
      </c>
      <c r="V34" s="108">
        <f t="shared" si="16"/>
        <v>59977768</v>
      </c>
      <c r="W34" s="119">
        <v>514</v>
      </c>
      <c r="X34" s="119">
        <v>2</v>
      </c>
      <c r="Y34" s="119">
        <v>1</v>
      </c>
      <c r="Z34" s="109">
        <f>V34*W34*X34*Y34</f>
        <v>61657145504</v>
      </c>
    </row>
    <row r="35" spans="1:26" ht="16" x14ac:dyDescent="0.2">
      <c r="A35" s="12">
        <v>8</v>
      </c>
      <c r="B35" s="9" t="s">
        <v>44</v>
      </c>
      <c r="C35" s="45" t="s">
        <v>2</v>
      </c>
      <c r="D35" s="15">
        <v>7230</v>
      </c>
      <c r="E35" s="15">
        <v>12</v>
      </c>
      <c r="F35" s="15">
        <v>1</v>
      </c>
      <c r="G35" s="15">
        <v>1200000</v>
      </c>
      <c r="H35" s="10">
        <f>+E35*F35*G35</f>
        <v>14400000</v>
      </c>
      <c r="I35" s="11">
        <f>+D35*H35</f>
        <v>104112000000</v>
      </c>
      <c r="J35" s="11"/>
      <c r="K35" s="11"/>
      <c r="L35" s="84"/>
      <c r="M35" s="84"/>
      <c r="N35" s="84"/>
      <c r="O35" s="84"/>
      <c r="P35" s="84"/>
      <c r="Q35" s="19">
        <f t="shared" si="15"/>
        <v>1272000</v>
      </c>
      <c r="R35" s="15">
        <v>7230</v>
      </c>
      <c r="S35" s="15">
        <v>12</v>
      </c>
      <c r="T35" s="15">
        <v>1</v>
      </c>
      <c r="U35" s="22">
        <f>Q35*R35*S35*T35</f>
        <v>110358720000</v>
      </c>
      <c r="V35" s="19">
        <f t="shared" si="16"/>
        <v>1348320</v>
      </c>
      <c r="W35" s="15">
        <v>7230</v>
      </c>
      <c r="X35" s="15">
        <v>12</v>
      </c>
      <c r="Y35" s="15">
        <v>1</v>
      </c>
      <c r="Z35" s="22">
        <f>V35*W35*X35*Y35</f>
        <v>116980243200</v>
      </c>
    </row>
    <row r="36" spans="1:26" s="110" customFormat="1" ht="16" x14ac:dyDescent="0.2">
      <c r="A36" s="100">
        <v>9</v>
      </c>
      <c r="B36" s="118" t="s">
        <v>156</v>
      </c>
      <c r="C36" s="102" t="s">
        <v>61</v>
      </c>
      <c r="D36" s="119">
        <v>83441</v>
      </c>
      <c r="E36" s="104">
        <v>10</v>
      </c>
      <c r="F36" s="104">
        <v>1</v>
      </c>
      <c r="G36" s="104">
        <v>500000</v>
      </c>
      <c r="H36" s="105">
        <f>+E36*F36*G36</f>
        <v>5000000</v>
      </c>
      <c r="I36" s="122">
        <f>+D36*H36</f>
        <v>417205000000</v>
      </c>
      <c r="J36" s="122"/>
      <c r="K36" s="122"/>
      <c r="L36" s="117"/>
      <c r="M36" s="117"/>
      <c r="N36" s="117"/>
      <c r="O36" s="117"/>
      <c r="P36" s="117"/>
      <c r="Q36" s="108">
        <f t="shared" si="15"/>
        <v>530000</v>
      </c>
      <c r="R36" s="119">
        <v>83441</v>
      </c>
      <c r="S36" s="104">
        <v>12</v>
      </c>
      <c r="T36" s="104">
        <v>1</v>
      </c>
      <c r="U36" s="109">
        <f>Q36*R36*S36*T36</f>
        <v>530684760000</v>
      </c>
      <c r="V36" s="108">
        <f t="shared" si="16"/>
        <v>561800</v>
      </c>
      <c r="W36" s="119">
        <v>83441</v>
      </c>
      <c r="X36" s="104">
        <v>12</v>
      </c>
      <c r="Y36" s="104">
        <v>1</v>
      </c>
      <c r="Z36" s="109">
        <f>V36*W36*X36*Y36</f>
        <v>562525845600</v>
      </c>
    </row>
    <row r="37" spans="1:26" ht="16" x14ac:dyDescent="0.2">
      <c r="A37" s="12">
        <v>10</v>
      </c>
      <c r="B37" s="138" t="s">
        <v>157</v>
      </c>
      <c r="C37" s="45" t="s">
        <v>141</v>
      </c>
      <c r="D37" s="131">
        <v>48745</v>
      </c>
      <c r="E37" s="15">
        <v>12</v>
      </c>
      <c r="F37" s="15">
        <v>1</v>
      </c>
      <c r="G37" s="132">
        <v>200000</v>
      </c>
      <c r="H37" s="133">
        <f>+E37*F37*G37</f>
        <v>2400000</v>
      </c>
      <c r="I37" s="80">
        <f>+D37*H37</f>
        <v>116988000000</v>
      </c>
      <c r="J37" s="80"/>
      <c r="K37" s="80"/>
      <c r="L37" s="134"/>
      <c r="M37" s="134"/>
      <c r="N37" s="134"/>
      <c r="O37" s="134"/>
      <c r="P37" s="134"/>
      <c r="Q37" s="19">
        <f t="shared" si="15"/>
        <v>212000</v>
      </c>
      <c r="R37" s="46">
        <v>3103688</v>
      </c>
      <c r="S37" s="15">
        <v>12</v>
      </c>
      <c r="T37" s="15">
        <v>1</v>
      </c>
      <c r="U37" s="66">
        <f>Q37*R37*S37*T37</f>
        <v>7895782272000</v>
      </c>
      <c r="V37" s="19">
        <f t="shared" si="16"/>
        <v>224720</v>
      </c>
      <c r="W37" s="46">
        <v>3103688</v>
      </c>
      <c r="X37" s="15">
        <v>12</v>
      </c>
      <c r="Y37" s="15">
        <v>1</v>
      </c>
      <c r="Z37" s="66">
        <f>V37*W37*X37*Y37</f>
        <v>8369529208320</v>
      </c>
    </row>
    <row r="38" spans="1:26" ht="16" x14ac:dyDescent="0.2">
      <c r="A38" s="12">
        <v>11</v>
      </c>
      <c r="B38" s="141" t="s">
        <v>153</v>
      </c>
      <c r="C38" s="76" t="s">
        <v>2</v>
      </c>
      <c r="D38" s="15">
        <f>3804-354</f>
        <v>3450</v>
      </c>
      <c r="E38" s="18">
        <v>12</v>
      </c>
      <c r="F38" s="18">
        <v>1</v>
      </c>
      <c r="G38" s="18">
        <v>400000</v>
      </c>
      <c r="H38" s="136">
        <f>+E38*F38*G38</f>
        <v>4800000</v>
      </c>
      <c r="I38" s="136">
        <f>+H38*D38</f>
        <v>16560000000</v>
      </c>
      <c r="J38" s="11">
        <v>3450</v>
      </c>
      <c r="K38" s="11">
        <v>24302050000</v>
      </c>
      <c r="L38" s="84"/>
      <c r="M38" s="84"/>
      <c r="N38" s="84"/>
      <c r="O38" s="84"/>
      <c r="P38" s="84"/>
      <c r="Q38" s="19"/>
      <c r="R38" s="135"/>
      <c r="S38" s="136"/>
      <c r="T38" s="136"/>
      <c r="U38" s="66"/>
      <c r="V38" s="19"/>
      <c r="W38" s="135"/>
      <c r="X38" s="136"/>
      <c r="Y38" s="136"/>
      <c r="Z38" s="66"/>
    </row>
    <row r="39" spans="1:26" ht="16" x14ac:dyDescent="0.2">
      <c r="A39" s="12">
        <v>12</v>
      </c>
      <c r="B39" s="141" t="s">
        <v>65</v>
      </c>
      <c r="C39" s="50" t="s">
        <v>77</v>
      </c>
      <c r="D39" s="135">
        <v>600000</v>
      </c>
      <c r="E39" s="136">
        <v>1</v>
      </c>
      <c r="F39" s="136">
        <v>1</v>
      </c>
      <c r="G39" s="71">
        <v>250000</v>
      </c>
      <c r="H39" s="71">
        <f>+E39*F39*G39</f>
        <v>250000</v>
      </c>
      <c r="I39" s="72">
        <f>+H39*D39</f>
        <v>150000000000</v>
      </c>
      <c r="J39" s="11"/>
      <c r="K39" s="11"/>
      <c r="L39" s="84"/>
      <c r="M39" s="84"/>
      <c r="N39" s="84"/>
      <c r="O39" s="84"/>
      <c r="P39" s="84"/>
      <c r="Q39" s="19">
        <f>G39*106%</f>
        <v>265000</v>
      </c>
      <c r="R39" s="135">
        <v>600000</v>
      </c>
      <c r="S39" s="136">
        <v>1</v>
      </c>
      <c r="T39" s="136">
        <v>1</v>
      </c>
      <c r="U39" s="66">
        <f>Q39*R39*S39*T39</f>
        <v>159000000000</v>
      </c>
      <c r="V39" s="19">
        <f>Q39*106%</f>
        <v>280900</v>
      </c>
      <c r="W39" s="135">
        <v>600000</v>
      </c>
      <c r="X39" s="136">
        <v>1</v>
      </c>
      <c r="Y39" s="136">
        <v>1</v>
      </c>
      <c r="Z39" s="66">
        <f>V39*W39*X39*Y39</f>
        <v>168540000000</v>
      </c>
    </row>
    <row r="40" spans="1:26" x14ac:dyDescent="0.2">
      <c r="A40" s="4" t="s">
        <v>46</v>
      </c>
      <c r="B40" s="73" t="s">
        <v>47</v>
      </c>
      <c r="C40" s="73"/>
      <c r="D40" s="74"/>
      <c r="E40" s="74"/>
      <c r="F40" s="74"/>
      <c r="G40" s="74"/>
      <c r="H40" s="74"/>
      <c r="I40" s="75">
        <f>SUM(I41:I53)</f>
        <v>859434400000</v>
      </c>
      <c r="J40" s="7"/>
      <c r="K40" s="7"/>
      <c r="L40" s="83"/>
      <c r="M40" s="83"/>
      <c r="N40" s="83"/>
      <c r="O40" s="83"/>
      <c r="P40" s="83"/>
      <c r="R40" s="74"/>
      <c r="S40" s="74"/>
      <c r="T40" s="74"/>
      <c r="U40" s="22">
        <f t="shared" si="3"/>
        <v>0</v>
      </c>
      <c r="V40" s="19">
        <f t="shared" si="4"/>
        <v>0</v>
      </c>
      <c r="W40" s="74"/>
      <c r="X40" s="74"/>
      <c r="Y40" s="74"/>
      <c r="Z40" s="22">
        <f t="shared" si="5"/>
        <v>0</v>
      </c>
    </row>
    <row r="41" spans="1:26" ht="16" x14ac:dyDescent="0.2">
      <c r="A41" s="12">
        <v>1</v>
      </c>
      <c r="B41" s="137" t="s">
        <v>66</v>
      </c>
      <c r="C41" s="61" t="s">
        <v>61</v>
      </c>
      <c r="D41" s="15">
        <v>83441</v>
      </c>
      <c r="E41" s="15">
        <v>2</v>
      </c>
      <c r="F41" s="15">
        <v>3</v>
      </c>
      <c r="G41" s="15">
        <v>100000</v>
      </c>
      <c r="H41" s="10">
        <f>+E41*F41*G41</f>
        <v>600000</v>
      </c>
      <c r="I41" s="11">
        <f>+D41*H41</f>
        <v>50064600000</v>
      </c>
      <c r="J41" s="11"/>
      <c r="K41" s="11"/>
      <c r="L41" s="84"/>
      <c r="M41" s="84"/>
      <c r="N41" s="84"/>
      <c r="O41" s="84"/>
      <c r="P41" s="84"/>
      <c r="Q41" s="19">
        <f t="shared" ref="Q41:Q53" si="17">G41*106%</f>
        <v>106000</v>
      </c>
      <c r="R41" s="15">
        <v>83441</v>
      </c>
      <c r="S41" s="15">
        <v>2</v>
      </c>
      <c r="T41" s="15">
        <v>3</v>
      </c>
      <c r="U41" s="22">
        <f t="shared" si="3"/>
        <v>53068476000</v>
      </c>
      <c r="V41" s="19">
        <f t="shared" si="4"/>
        <v>112360</v>
      </c>
      <c r="W41" s="15">
        <v>83441</v>
      </c>
      <c r="X41" s="15">
        <v>2</v>
      </c>
      <c r="Y41" s="15">
        <v>3</v>
      </c>
      <c r="Z41" s="22">
        <f t="shared" si="5"/>
        <v>56252584560</v>
      </c>
    </row>
    <row r="42" spans="1:26" ht="16" x14ac:dyDescent="0.2">
      <c r="A42" s="12">
        <v>2</v>
      </c>
      <c r="B42" s="13" t="s">
        <v>67</v>
      </c>
      <c r="C42" s="61" t="s">
        <v>61</v>
      </c>
      <c r="D42" s="15">
        <v>83441</v>
      </c>
      <c r="E42" s="15">
        <v>10</v>
      </c>
      <c r="F42" s="15">
        <v>1</v>
      </c>
      <c r="G42" s="15">
        <v>200000</v>
      </c>
      <c r="H42" s="10">
        <f>+E42*F42*G42</f>
        <v>2000000</v>
      </c>
      <c r="I42" s="11">
        <f>+D42*H42</f>
        <v>166882000000</v>
      </c>
      <c r="J42" s="11"/>
      <c r="K42" s="11"/>
      <c r="L42" s="84"/>
      <c r="M42" s="84"/>
      <c r="N42" s="84"/>
      <c r="O42" s="84"/>
      <c r="P42" s="84"/>
      <c r="Q42" s="19">
        <f t="shared" si="17"/>
        <v>212000</v>
      </c>
      <c r="R42" s="15">
        <v>83441</v>
      </c>
      <c r="S42" s="15">
        <v>12</v>
      </c>
      <c r="T42" s="15">
        <v>1</v>
      </c>
      <c r="U42" s="22">
        <f t="shared" si="3"/>
        <v>212273904000</v>
      </c>
      <c r="V42" s="19">
        <f t="shared" si="4"/>
        <v>224720</v>
      </c>
      <c r="W42" s="15">
        <v>83441</v>
      </c>
      <c r="X42" s="15">
        <v>12</v>
      </c>
      <c r="Y42" s="15">
        <v>1</v>
      </c>
      <c r="Z42" s="22">
        <f t="shared" si="5"/>
        <v>225010338240</v>
      </c>
    </row>
    <row r="43" spans="1:26" s="110" customFormat="1" ht="16" x14ac:dyDescent="0.2">
      <c r="A43" s="100">
        <v>3</v>
      </c>
      <c r="B43" s="143" t="s">
        <v>68</v>
      </c>
      <c r="C43" s="144" t="s">
        <v>61</v>
      </c>
      <c r="D43" s="119">
        <v>44360</v>
      </c>
      <c r="E43" s="119">
        <v>10</v>
      </c>
      <c r="F43" s="119">
        <v>1</v>
      </c>
      <c r="G43" s="119">
        <v>750000</v>
      </c>
      <c r="H43" s="105">
        <f>+E43*F43*G43</f>
        <v>7500000</v>
      </c>
      <c r="I43" s="122">
        <f>+D43*H43</f>
        <v>332700000000</v>
      </c>
      <c r="J43" s="122"/>
      <c r="K43" s="122"/>
      <c r="L43" s="117"/>
      <c r="M43" s="117"/>
      <c r="N43" s="117"/>
      <c r="O43" s="117"/>
      <c r="P43" s="117"/>
      <c r="Q43" s="108">
        <f t="shared" si="17"/>
        <v>795000</v>
      </c>
      <c r="R43" s="119">
        <v>44360</v>
      </c>
      <c r="S43" s="119">
        <v>12</v>
      </c>
      <c r="T43" s="119">
        <v>1</v>
      </c>
      <c r="U43" s="109">
        <f t="shared" si="3"/>
        <v>423194400000</v>
      </c>
      <c r="V43" s="108">
        <f t="shared" si="4"/>
        <v>842700</v>
      </c>
      <c r="W43" s="119">
        <v>44360</v>
      </c>
      <c r="X43" s="119">
        <v>12</v>
      </c>
      <c r="Y43" s="119">
        <v>1</v>
      </c>
      <c r="Z43" s="109">
        <f t="shared" si="5"/>
        <v>448586064000</v>
      </c>
    </row>
    <row r="44" spans="1:26" x14ac:dyDescent="0.2">
      <c r="A44" s="8">
        <v>4</v>
      </c>
      <c r="B44" s="145" t="s">
        <v>158</v>
      </c>
      <c r="C44" s="61" t="s">
        <v>22</v>
      </c>
      <c r="D44" s="61">
        <v>514</v>
      </c>
      <c r="E44" s="62"/>
      <c r="F44" s="61"/>
      <c r="G44" s="62"/>
      <c r="H44" s="62">
        <f>H45+H46+H47+H50+H51+H52+H53</f>
        <v>223950000</v>
      </c>
      <c r="I44" s="63">
        <f>I45+I46+I49+I50+I51+I52+I53</f>
        <v>149702500000</v>
      </c>
      <c r="J44" s="63"/>
      <c r="K44" s="63"/>
      <c r="L44" s="21"/>
      <c r="M44" s="21"/>
      <c r="N44" s="21"/>
      <c r="O44" s="21"/>
      <c r="P44" s="21"/>
      <c r="Q44" s="19">
        <f t="shared" si="17"/>
        <v>0</v>
      </c>
      <c r="R44" s="61">
        <v>514</v>
      </c>
      <c r="S44" s="62"/>
      <c r="T44" s="61"/>
      <c r="U44" s="22">
        <f t="shared" si="3"/>
        <v>0</v>
      </c>
      <c r="V44" s="19">
        <f t="shared" si="4"/>
        <v>0</v>
      </c>
      <c r="W44" s="61">
        <v>514</v>
      </c>
      <c r="X44" s="62"/>
      <c r="Y44" s="61"/>
      <c r="Z44" s="22">
        <f t="shared" si="5"/>
        <v>0</v>
      </c>
    </row>
    <row r="45" spans="1:26" hidden="1" x14ac:dyDescent="0.2">
      <c r="A45" s="8"/>
      <c r="B45" s="33" t="s">
        <v>142</v>
      </c>
      <c r="C45" s="61" t="s">
        <v>22</v>
      </c>
      <c r="D45" s="61">
        <v>514</v>
      </c>
      <c r="E45" s="62">
        <v>1</v>
      </c>
      <c r="F45" s="61">
        <v>1</v>
      </c>
      <c r="G45" s="62">
        <v>50000000</v>
      </c>
      <c r="H45" s="62">
        <f>E45*F45*G45</f>
        <v>50000000</v>
      </c>
      <c r="I45" s="63">
        <f>H45*D45</f>
        <v>25700000000</v>
      </c>
      <c r="J45" s="63"/>
      <c r="K45" s="63"/>
      <c r="L45" s="21"/>
      <c r="M45" s="21"/>
      <c r="N45" s="21"/>
      <c r="O45" s="21"/>
      <c r="P45" s="21"/>
      <c r="Q45" s="19">
        <f t="shared" si="17"/>
        <v>53000000</v>
      </c>
      <c r="R45" s="61">
        <v>514</v>
      </c>
      <c r="S45" s="62">
        <v>1</v>
      </c>
      <c r="T45" s="61">
        <v>1</v>
      </c>
      <c r="U45" s="22">
        <f t="shared" si="3"/>
        <v>27242000000</v>
      </c>
      <c r="V45" s="19">
        <f t="shared" si="4"/>
        <v>56180000</v>
      </c>
      <c r="W45" s="61">
        <v>514</v>
      </c>
      <c r="X45" s="62">
        <v>1</v>
      </c>
      <c r="Y45" s="61">
        <v>1</v>
      </c>
      <c r="Z45" s="22">
        <f t="shared" si="5"/>
        <v>28876520000</v>
      </c>
    </row>
    <row r="46" spans="1:26" hidden="1" x14ac:dyDescent="0.2">
      <c r="A46" s="8"/>
      <c r="B46" s="33" t="s">
        <v>143</v>
      </c>
      <c r="C46" s="61" t="s">
        <v>22</v>
      </c>
      <c r="D46" s="61">
        <v>514</v>
      </c>
      <c r="E46" s="65">
        <v>1</v>
      </c>
      <c r="F46" s="64">
        <v>500</v>
      </c>
      <c r="G46" s="65">
        <v>50000</v>
      </c>
      <c r="H46" s="62">
        <f t="shared" ref="H46:H53" si="18">E46*F46*G46</f>
        <v>25000000</v>
      </c>
      <c r="I46" s="63">
        <f t="shared" ref="I46:I53" si="19">D46*H46</f>
        <v>12850000000</v>
      </c>
      <c r="J46" s="63"/>
      <c r="K46" s="63"/>
      <c r="L46" s="21"/>
      <c r="M46" s="21"/>
      <c r="N46" s="21"/>
      <c r="O46" s="21"/>
      <c r="P46" s="21"/>
      <c r="Q46" s="19">
        <f t="shared" si="17"/>
        <v>53000</v>
      </c>
      <c r="R46" s="61">
        <v>514</v>
      </c>
      <c r="S46" s="65">
        <v>1</v>
      </c>
      <c r="T46" s="64">
        <v>500</v>
      </c>
      <c r="U46" s="22">
        <f t="shared" si="3"/>
        <v>13621000000</v>
      </c>
      <c r="V46" s="19">
        <f t="shared" si="4"/>
        <v>56180</v>
      </c>
      <c r="W46" s="61">
        <v>514</v>
      </c>
      <c r="X46" s="65">
        <v>1</v>
      </c>
      <c r="Y46" s="64">
        <v>500</v>
      </c>
      <c r="Z46" s="22">
        <f t="shared" si="5"/>
        <v>14438260000</v>
      </c>
    </row>
    <row r="47" spans="1:26" hidden="1" x14ac:dyDescent="0.2">
      <c r="A47" s="8"/>
      <c r="B47" s="33" t="s">
        <v>144</v>
      </c>
      <c r="C47" s="61" t="s">
        <v>22</v>
      </c>
      <c r="D47" s="61">
        <v>514</v>
      </c>
      <c r="E47" s="65">
        <v>1</v>
      </c>
      <c r="F47" s="64">
        <v>1</v>
      </c>
      <c r="G47" s="65">
        <v>200000</v>
      </c>
      <c r="H47" s="62">
        <f t="shared" si="18"/>
        <v>200000</v>
      </c>
      <c r="I47" s="63">
        <f t="shared" si="19"/>
        <v>102800000</v>
      </c>
      <c r="J47" s="63"/>
      <c r="K47" s="63"/>
      <c r="L47" s="21"/>
      <c r="M47" s="21"/>
      <c r="N47" s="21"/>
      <c r="O47" s="21"/>
      <c r="P47" s="21"/>
      <c r="Q47" s="19">
        <f t="shared" si="17"/>
        <v>212000</v>
      </c>
      <c r="R47" s="61">
        <v>514</v>
      </c>
      <c r="S47" s="65">
        <v>1</v>
      </c>
      <c r="T47" s="64">
        <v>1</v>
      </c>
      <c r="U47" s="22">
        <f t="shared" si="3"/>
        <v>108968000</v>
      </c>
      <c r="V47" s="19">
        <f t="shared" si="4"/>
        <v>224720</v>
      </c>
      <c r="W47" s="61">
        <v>514</v>
      </c>
      <c r="X47" s="65">
        <v>1</v>
      </c>
      <c r="Y47" s="64">
        <v>1</v>
      </c>
      <c r="Z47" s="22">
        <f t="shared" si="5"/>
        <v>115506080</v>
      </c>
    </row>
    <row r="48" spans="1:26" hidden="1" x14ac:dyDescent="0.2">
      <c r="A48" s="8"/>
      <c r="B48" s="33" t="s">
        <v>145</v>
      </c>
      <c r="C48" s="61" t="s">
        <v>22</v>
      </c>
      <c r="D48" s="61">
        <v>514</v>
      </c>
      <c r="E48" s="65">
        <v>1</v>
      </c>
      <c r="F48" s="64">
        <v>100</v>
      </c>
      <c r="G48" s="65">
        <v>200000</v>
      </c>
      <c r="H48" s="62">
        <f t="shared" si="18"/>
        <v>20000000</v>
      </c>
      <c r="I48" s="63">
        <f t="shared" si="19"/>
        <v>10280000000</v>
      </c>
      <c r="J48" s="63"/>
      <c r="K48" s="63"/>
      <c r="L48" s="21"/>
      <c r="M48" s="21"/>
      <c r="N48" s="21"/>
      <c r="O48" s="21"/>
      <c r="P48" s="21"/>
      <c r="Q48" s="19">
        <f t="shared" si="17"/>
        <v>212000</v>
      </c>
      <c r="R48" s="61">
        <v>514</v>
      </c>
      <c r="S48" s="65">
        <v>1</v>
      </c>
      <c r="T48" s="64">
        <v>100</v>
      </c>
      <c r="U48" s="22">
        <f t="shared" si="3"/>
        <v>10896800000</v>
      </c>
      <c r="V48" s="19">
        <f t="shared" si="4"/>
        <v>224720</v>
      </c>
      <c r="W48" s="61">
        <v>514</v>
      </c>
      <c r="X48" s="65">
        <v>1</v>
      </c>
      <c r="Y48" s="64">
        <v>100</v>
      </c>
      <c r="Z48" s="22">
        <f t="shared" si="5"/>
        <v>11550608000</v>
      </c>
    </row>
    <row r="49" spans="1:26" hidden="1" x14ac:dyDescent="0.2">
      <c r="A49" s="8"/>
      <c r="B49" s="33" t="s">
        <v>146</v>
      </c>
      <c r="C49" s="61" t="s">
        <v>22</v>
      </c>
      <c r="D49" s="61">
        <v>514</v>
      </c>
      <c r="E49" s="65">
        <v>1</v>
      </c>
      <c r="F49" s="64">
        <v>15</v>
      </c>
      <c r="G49" s="65">
        <v>4500000</v>
      </c>
      <c r="H49" s="62">
        <f t="shared" si="18"/>
        <v>67500000</v>
      </c>
      <c r="I49" s="63">
        <f t="shared" si="19"/>
        <v>34695000000</v>
      </c>
      <c r="J49" s="63"/>
      <c r="K49" s="63"/>
      <c r="L49" s="21"/>
      <c r="M49" s="21"/>
      <c r="N49" s="21"/>
      <c r="O49" s="21"/>
      <c r="P49" s="21"/>
      <c r="Q49" s="19">
        <f t="shared" si="17"/>
        <v>4770000</v>
      </c>
      <c r="R49" s="61">
        <v>514</v>
      </c>
      <c r="S49" s="65">
        <v>1</v>
      </c>
      <c r="T49" s="64">
        <v>15</v>
      </c>
      <c r="U49" s="22">
        <f t="shared" si="3"/>
        <v>36776700000</v>
      </c>
      <c r="V49" s="19">
        <f t="shared" si="4"/>
        <v>5056200</v>
      </c>
      <c r="W49" s="61">
        <v>514</v>
      </c>
      <c r="X49" s="65">
        <v>1</v>
      </c>
      <c r="Y49" s="64">
        <v>15</v>
      </c>
      <c r="Z49" s="22">
        <f t="shared" si="5"/>
        <v>38983302000</v>
      </c>
    </row>
    <row r="50" spans="1:26" hidden="1" x14ac:dyDescent="0.2">
      <c r="A50" s="8"/>
      <c r="B50" s="33" t="s">
        <v>147</v>
      </c>
      <c r="C50" s="61" t="s">
        <v>22</v>
      </c>
      <c r="D50" s="61">
        <v>514</v>
      </c>
      <c r="E50" s="65">
        <v>1</v>
      </c>
      <c r="F50" s="61">
        <v>3500</v>
      </c>
      <c r="G50" s="65">
        <v>2500</v>
      </c>
      <c r="H50" s="62">
        <f t="shared" si="18"/>
        <v>8750000</v>
      </c>
      <c r="I50" s="63">
        <f t="shared" si="19"/>
        <v>4497500000</v>
      </c>
      <c r="J50" s="63"/>
      <c r="K50" s="63"/>
      <c r="L50" s="21"/>
      <c r="M50" s="21"/>
      <c r="N50" s="21"/>
      <c r="O50" s="21"/>
      <c r="P50" s="21"/>
      <c r="Q50" s="19">
        <f t="shared" si="17"/>
        <v>2650</v>
      </c>
      <c r="R50" s="61">
        <v>514</v>
      </c>
      <c r="S50" s="65">
        <v>1</v>
      </c>
      <c r="T50" s="61">
        <v>3500</v>
      </c>
      <c r="U50" s="22">
        <f t="shared" si="3"/>
        <v>4767350000</v>
      </c>
      <c r="V50" s="19">
        <f t="shared" si="4"/>
        <v>2809</v>
      </c>
      <c r="W50" s="61">
        <v>514</v>
      </c>
      <c r="X50" s="65">
        <v>1</v>
      </c>
      <c r="Y50" s="61">
        <v>3500</v>
      </c>
      <c r="Z50" s="22">
        <f t="shared" si="5"/>
        <v>5053391000</v>
      </c>
    </row>
    <row r="51" spans="1:26" hidden="1" x14ac:dyDescent="0.2">
      <c r="A51" s="8"/>
      <c r="B51" s="33" t="s">
        <v>148</v>
      </c>
      <c r="C51" s="61" t="s">
        <v>22</v>
      </c>
      <c r="D51" s="61">
        <v>514</v>
      </c>
      <c r="E51" s="65">
        <v>2</v>
      </c>
      <c r="F51" s="61">
        <v>1</v>
      </c>
      <c r="G51" s="65">
        <v>15000000</v>
      </c>
      <c r="H51" s="62">
        <f t="shared" si="18"/>
        <v>30000000</v>
      </c>
      <c r="I51" s="63">
        <f t="shared" si="19"/>
        <v>15420000000</v>
      </c>
      <c r="J51" s="63"/>
      <c r="K51" s="63"/>
      <c r="L51" s="21"/>
      <c r="M51" s="21"/>
      <c r="N51" s="21"/>
      <c r="O51" s="21"/>
      <c r="P51" s="21"/>
      <c r="Q51" s="19">
        <f t="shared" si="17"/>
        <v>15900000</v>
      </c>
      <c r="R51" s="61">
        <v>514</v>
      </c>
      <c r="S51" s="65">
        <v>2</v>
      </c>
      <c r="T51" s="61">
        <v>1</v>
      </c>
      <c r="U51" s="22">
        <f t="shared" si="3"/>
        <v>16345200000</v>
      </c>
      <c r="V51" s="19">
        <f t="shared" si="4"/>
        <v>16854000</v>
      </c>
      <c r="W51" s="61">
        <v>514</v>
      </c>
      <c r="X51" s="65">
        <v>2</v>
      </c>
      <c r="Y51" s="61">
        <v>1</v>
      </c>
      <c r="Z51" s="22">
        <f t="shared" si="5"/>
        <v>17325912000</v>
      </c>
    </row>
    <row r="52" spans="1:26" hidden="1" x14ac:dyDescent="0.2">
      <c r="A52" s="8"/>
      <c r="B52" s="33" t="s">
        <v>149</v>
      </c>
      <c r="C52" s="61" t="s">
        <v>22</v>
      </c>
      <c r="D52" s="61">
        <v>514</v>
      </c>
      <c r="E52" s="65">
        <v>2</v>
      </c>
      <c r="F52" s="61">
        <v>1</v>
      </c>
      <c r="G52" s="65">
        <v>25000000</v>
      </c>
      <c r="H52" s="62">
        <f t="shared" si="18"/>
        <v>50000000</v>
      </c>
      <c r="I52" s="63">
        <f t="shared" si="19"/>
        <v>25700000000</v>
      </c>
      <c r="J52" s="63"/>
      <c r="K52" s="63"/>
      <c r="L52" s="21"/>
      <c r="M52" s="21"/>
      <c r="N52" s="21"/>
      <c r="O52" s="21"/>
      <c r="P52" s="21"/>
      <c r="Q52" s="19">
        <f t="shared" si="17"/>
        <v>26500000</v>
      </c>
      <c r="R52" s="61">
        <v>514</v>
      </c>
      <c r="S52" s="65">
        <v>2</v>
      </c>
      <c r="T52" s="61">
        <v>1</v>
      </c>
      <c r="U52" s="22">
        <f t="shared" si="3"/>
        <v>27242000000</v>
      </c>
      <c r="V52" s="19">
        <f t="shared" si="4"/>
        <v>28090000</v>
      </c>
      <c r="W52" s="61">
        <v>514</v>
      </c>
      <c r="X52" s="65">
        <v>2</v>
      </c>
      <c r="Y52" s="61">
        <v>1</v>
      </c>
      <c r="Z52" s="22">
        <f t="shared" si="5"/>
        <v>28876520000</v>
      </c>
    </row>
    <row r="53" spans="1:26" hidden="1" x14ac:dyDescent="0.2">
      <c r="A53" s="8"/>
      <c r="B53" s="33" t="s">
        <v>150</v>
      </c>
      <c r="C53" s="61" t="s">
        <v>22</v>
      </c>
      <c r="D53" s="61">
        <v>514</v>
      </c>
      <c r="E53" s="65">
        <v>2</v>
      </c>
      <c r="F53" s="61">
        <v>1</v>
      </c>
      <c r="G53" s="65">
        <v>30000000</v>
      </c>
      <c r="H53" s="62">
        <f t="shared" si="18"/>
        <v>60000000</v>
      </c>
      <c r="I53" s="63">
        <f t="shared" si="19"/>
        <v>30840000000</v>
      </c>
      <c r="J53" s="63"/>
      <c r="K53" s="63"/>
      <c r="L53" s="21"/>
      <c r="M53" s="21"/>
      <c r="N53" s="21"/>
      <c r="O53" s="21"/>
      <c r="P53" s="21"/>
      <c r="Q53" s="19">
        <f t="shared" si="17"/>
        <v>31800000</v>
      </c>
      <c r="R53" s="61">
        <v>514</v>
      </c>
      <c r="S53" s="65">
        <v>2</v>
      </c>
      <c r="T53" s="61">
        <v>1</v>
      </c>
      <c r="U53" s="22">
        <f t="shared" si="3"/>
        <v>32690400000</v>
      </c>
      <c r="V53" s="19">
        <f t="shared" si="4"/>
        <v>33708000</v>
      </c>
      <c r="W53" s="61">
        <v>514</v>
      </c>
      <c r="X53" s="65">
        <v>2</v>
      </c>
      <c r="Y53" s="61">
        <v>1</v>
      </c>
      <c r="Z53" s="22">
        <f t="shared" si="5"/>
        <v>34651824000</v>
      </c>
    </row>
    <row r="54" spans="1:26" x14ac:dyDescent="0.2">
      <c r="A54" s="4" t="s">
        <v>50</v>
      </c>
      <c r="B54" s="5" t="s">
        <v>51</v>
      </c>
      <c r="C54" s="5"/>
      <c r="D54" s="4"/>
      <c r="E54" s="4"/>
      <c r="F54" s="4"/>
      <c r="G54" s="4"/>
      <c r="H54" s="4"/>
      <c r="I54" s="7">
        <f>SUM(I55:I57)</f>
        <v>89442000000</v>
      </c>
      <c r="J54" s="7"/>
      <c r="K54" s="7"/>
      <c r="L54" s="83"/>
      <c r="M54" s="83"/>
      <c r="N54" s="83"/>
      <c r="O54" s="83"/>
      <c r="P54" s="83"/>
      <c r="R54" s="4"/>
      <c r="S54" s="4"/>
      <c r="T54" s="4"/>
      <c r="U54" s="22">
        <f t="shared" si="3"/>
        <v>0</v>
      </c>
      <c r="V54" s="19">
        <f t="shared" si="4"/>
        <v>0</v>
      </c>
      <c r="W54" s="4"/>
      <c r="X54" s="4"/>
      <c r="Y54" s="4"/>
      <c r="Z54" s="22">
        <f t="shared" si="5"/>
        <v>0</v>
      </c>
    </row>
    <row r="55" spans="1:26" x14ac:dyDescent="0.2">
      <c r="A55" s="8">
        <v>1</v>
      </c>
      <c r="B55" s="9" t="s">
        <v>52</v>
      </c>
      <c r="C55" s="61" t="s">
        <v>22</v>
      </c>
      <c r="D55" s="10">
        <v>514</v>
      </c>
      <c r="E55" s="10">
        <v>12</v>
      </c>
      <c r="F55" s="10">
        <v>5</v>
      </c>
      <c r="G55" s="10">
        <v>1500000</v>
      </c>
      <c r="H55" s="10">
        <f>+E55*F55*G55</f>
        <v>90000000</v>
      </c>
      <c r="I55" s="11">
        <f>+D55*H55</f>
        <v>46260000000</v>
      </c>
      <c r="J55" s="11"/>
      <c r="K55" s="11"/>
      <c r="L55" s="84"/>
      <c r="M55" s="84"/>
      <c r="N55" s="84"/>
      <c r="O55" s="84"/>
      <c r="P55" s="84"/>
      <c r="Q55" s="19">
        <f t="shared" ref="Q55:Q57" si="20">G55*106%</f>
        <v>1590000</v>
      </c>
      <c r="R55" s="10">
        <v>514</v>
      </c>
      <c r="S55" s="10">
        <v>12</v>
      </c>
      <c r="T55" s="10">
        <v>5</v>
      </c>
      <c r="U55" s="22">
        <f t="shared" si="3"/>
        <v>49035600000</v>
      </c>
      <c r="V55" s="19">
        <f t="shared" si="4"/>
        <v>1685400</v>
      </c>
      <c r="W55" s="10">
        <v>514</v>
      </c>
      <c r="X55" s="10">
        <v>12</v>
      </c>
      <c r="Y55" s="10">
        <v>5</v>
      </c>
      <c r="Z55" s="22">
        <f t="shared" si="5"/>
        <v>51977736000</v>
      </c>
    </row>
    <row r="56" spans="1:26" x14ac:dyDescent="0.2">
      <c r="A56" s="316">
        <v>2</v>
      </c>
      <c r="B56" s="14" t="s">
        <v>53</v>
      </c>
      <c r="C56" s="61" t="s">
        <v>55</v>
      </c>
      <c r="D56" s="15">
        <v>6297</v>
      </c>
      <c r="E56" s="15">
        <v>12</v>
      </c>
      <c r="F56" s="15">
        <v>1</v>
      </c>
      <c r="G56" s="15">
        <v>500000</v>
      </c>
      <c r="H56" s="15">
        <f>+E56*F56*G56</f>
        <v>6000000</v>
      </c>
      <c r="I56" s="23">
        <f t="shared" ref="I56:I57" si="21">+D56*H56</f>
        <v>37782000000</v>
      </c>
      <c r="J56" s="23"/>
      <c r="K56" s="23"/>
      <c r="L56" s="85"/>
      <c r="M56" s="85"/>
      <c r="N56" s="85"/>
      <c r="O56" s="85"/>
      <c r="P56" s="85"/>
      <c r="Q56" s="19">
        <f t="shared" si="20"/>
        <v>530000</v>
      </c>
      <c r="R56" s="15">
        <v>6297</v>
      </c>
      <c r="S56" s="15">
        <v>12</v>
      </c>
      <c r="T56" s="15">
        <v>1</v>
      </c>
      <c r="U56" s="22">
        <f t="shared" si="3"/>
        <v>40048920000</v>
      </c>
      <c r="V56" s="19">
        <f t="shared" si="4"/>
        <v>561800</v>
      </c>
      <c r="W56" s="15">
        <v>6297</v>
      </c>
      <c r="X56" s="15">
        <v>12</v>
      </c>
      <c r="Y56" s="15">
        <v>1</v>
      </c>
      <c r="Z56" s="22">
        <f t="shared" si="5"/>
        <v>42451855200</v>
      </c>
    </row>
    <row r="57" spans="1:26" x14ac:dyDescent="0.2">
      <c r="A57" s="316"/>
      <c r="B57" s="26" t="s">
        <v>152</v>
      </c>
      <c r="C57" s="61" t="s">
        <v>57</v>
      </c>
      <c r="D57" s="119">
        <v>90</v>
      </c>
      <c r="E57" s="15">
        <v>12</v>
      </c>
      <c r="F57" s="15">
        <v>1</v>
      </c>
      <c r="G57" s="15">
        <v>5000000</v>
      </c>
      <c r="H57" s="15">
        <f>+E57*F57*G57</f>
        <v>60000000</v>
      </c>
      <c r="I57" s="23">
        <f t="shared" si="21"/>
        <v>5400000000</v>
      </c>
      <c r="J57" s="23"/>
      <c r="K57" s="23"/>
      <c r="L57" s="85"/>
      <c r="M57" s="85"/>
      <c r="N57" s="85"/>
      <c r="O57" s="85"/>
      <c r="P57" s="85"/>
      <c r="Q57" s="19">
        <f t="shared" si="20"/>
        <v>5300000</v>
      </c>
      <c r="R57" s="15">
        <v>90</v>
      </c>
      <c r="S57" s="15">
        <v>12</v>
      </c>
      <c r="T57" s="15">
        <v>1</v>
      </c>
      <c r="U57" s="22">
        <f t="shared" si="3"/>
        <v>5724000000</v>
      </c>
      <c r="V57" s="19">
        <f t="shared" si="4"/>
        <v>5618000</v>
      </c>
      <c r="W57" s="15">
        <v>90</v>
      </c>
      <c r="X57" s="15">
        <v>12</v>
      </c>
      <c r="Y57" s="15">
        <v>1</v>
      </c>
      <c r="Z57" s="22">
        <f t="shared" si="5"/>
        <v>6067440000</v>
      </c>
    </row>
    <row r="58" spans="1:26" x14ac:dyDescent="0.2">
      <c r="A58" s="317" t="s">
        <v>54</v>
      </c>
      <c r="B58" s="318"/>
      <c r="C58" s="318"/>
      <c r="D58" s="318"/>
      <c r="E58" s="318"/>
      <c r="F58" s="318"/>
      <c r="G58" s="318"/>
      <c r="H58" s="319"/>
      <c r="I58" s="25">
        <f>+I5+I13+I23+I27+I40+I54</f>
        <v>5310047172000</v>
      </c>
      <c r="J58" s="25"/>
      <c r="K58" s="25"/>
      <c r="L58" s="86"/>
      <c r="M58" s="86"/>
      <c r="N58" s="86"/>
      <c r="O58" s="86"/>
      <c r="P58" s="86"/>
    </row>
    <row r="59" spans="1:26" x14ac:dyDescent="0.2">
      <c r="D59" s="20"/>
      <c r="G59" s="19"/>
    </row>
  </sheetData>
  <mergeCells count="5">
    <mergeCell ref="A56:A57"/>
    <mergeCell ref="A1:I1"/>
    <mergeCell ref="A2:I2"/>
    <mergeCell ref="A58:H58"/>
    <mergeCell ref="J3:K3"/>
  </mergeCells>
  <pageMargins left="0.39370078740157483" right="0.39370078740157483" top="0" bottom="0" header="0.31496062992125984" footer="0.31496062992125984"/>
  <pageSetup paperSize="9" scale="65" orientation="landscape" r:id="rId1"/>
  <colBreaks count="1" manualBreakCount="1">
    <brk id="9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62"/>
  <sheetViews>
    <sheetView zoomScale="110" zoomScaleNormal="110" zoomScalePageLayoutView="11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D34" sqref="D34"/>
    </sheetView>
  </sheetViews>
  <sheetFormatPr baseColWidth="10" defaultColWidth="8.83203125" defaultRowHeight="15" x14ac:dyDescent="0.2"/>
  <cols>
    <col min="1" max="1" width="3.83203125" bestFit="1" customWidth="1"/>
    <col min="2" max="2" width="69.1640625" customWidth="1"/>
    <col min="3" max="3" width="21.83203125" customWidth="1"/>
    <col min="4" max="4" width="12.1640625" bestFit="1" customWidth="1"/>
    <col min="5" max="5" width="9.83203125" bestFit="1" customWidth="1"/>
    <col min="6" max="6" width="8" bestFit="1" customWidth="1"/>
    <col min="7" max="7" width="13" bestFit="1" customWidth="1"/>
    <col min="8" max="8" width="15.1640625" customWidth="1"/>
    <col min="9" max="9" width="20.5" customWidth="1"/>
    <col min="10" max="10" width="7.1640625" bestFit="1" customWidth="1"/>
    <col min="11" max="11" width="18.5" bestFit="1" customWidth="1"/>
    <col min="12" max="16" width="23.83203125" customWidth="1"/>
    <col min="17" max="17" width="13" bestFit="1" customWidth="1"/>
    <col min="18" max="18" width="19.83203125" bestFit="1" customWidth="1"/>
    <col min="19" max="19" width="11.5" bestFit="1" customWidth="1"/>
    <col min="20" max="20" width="16.1640625" bestFit="1" customWidth="1"/>
    <col min="21" max="21" width="17.1640625" bestFit="1" customWidth="1"/>
    <col min="22" max="22" width="12.1640625" bestFit="1" customWidth="1"/>
    <col min="23" max="23" width="11.1640625" bestFit="1" customWidth="1"/>
    <col min="25" max="25" width="5.83203125" bestFit="1" customWidth="1"/>
    <col min="26" max="26" width="17.1640625" bestFit="1" customWidth="1"/>
  </cols>
  <sheetData>
    <row r="1" spans="1:26" x14ac:dyDescent="0.2">
      <c r="A1" s="314" t="s">
        <v>71</v>
      </c>
      <c r="B1" s="314"/>
      <c r="C1" s="314"/>
      <c r="D1" s="314"/>
      <c r="E1" s="314"/>
      <c r="F1" s="314"/>
      <c r="G1" s="314"/>
      <c r="H1" s="314"/>
      <c r="I1" s="314"/>
      <c r="J1" s="81"/>
      <c r="K1" s="81"/>
      <c r="L1" s="81"/>
      <c r="M1" s="81"/>
      <c r="N1" s="81"/>
      <c r="O1" s="81"/>
      <c r="P1" s="81"/>
    </row>
    <row r="2" spans="1:26" x14ac:dyDescent="0.2">
      <c r="A2" s="314" t="s">
        <v>72</v>
      </c>
      <c r="B2" s="314"/>
      <c r="C2" s="314"/>
      <c r="D2" s="314"/>
      <c r="E2" s="314"/>
      <c r="F2" s="314"/>
      <c r="G2" s="314"/>
      <c r="H2" s="314"/>
      <c r="I2" s="314"/>
      <c r="J2" s="81"/>
      <c r="K2" s="81"/>
      <c r="L2" s="81"/>
      <c r="M2" s="81"/>
      <c r="N2" s="81"/>
      <c r="O2" s="81"/>
      <c r="P2" s="81"/>
    </row>
    <row r="3" spans="1:26" x14ac:dyDescent="0.2">
      <c r="J3" s="315" t="s">
        <v>154</v>
      </c>
      <c r="K3" s="315"/>
    </row>
    <row r="4" spans="1:26" ht="32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2" t="s">
        <v>10</v>
      </c>
      <c r="I4" s="3" t="s">
        <v>58</v>
      </c>
      <c r="J4" s="128" t="s">
        <v>6</v>
      </c>
      <c r="K4" s="129" t="s">
        <v>10</v>
      </c>
      <c r="L4" s="82"/>
      <c r="M4" s="82"/>
      <c r="N4" s="82"/>
      <c r="O4" s="82"/>
      <c r="P4" s="82"/>
      <c r="Q4">
        <v>2024</v>
      </c>
    </row>
    <row r="5" spans="1:26" x14ac:dyDescent="0.2">
      <c r="A5" s="4" t="s">
        <v>11</v>
      </c>
      <c r="B5" s="5" t="s">
        <v>0</v>
      </c>
      <c r="C5" s="6"/>
      <c r="D5" s="4"/>
      <c r="E5" s="4"/>
      <c r="F5" s="4"/>
      <c r="G5" s="4"/>
      <c r="H5" s="7"/>
      <c r="I5" s="7">
        <f>SUM(I6:I12)</f>
        <v>414835650000</v>
      </c>
      <c r="J5" s="7"/>
      <c r="K5" s="7"/>
      <c r="L5" s="83"/>
      <c r="M5" s="83"/>
      <c r="N5" s="83"/>
      <c r="O5" s="83"/>
      <c r="P5" s="83"/>
    </row>
    <row r="6" spans="1:26" ht="16" x14ac:dyDescent="0.2">
      <c r="A6" s="8">
        <v>1</v>
      </c>
      <c r="B6" s="9" t="s">
        <v>12</v>
      </c>
      <c r="C6" s="45" t="s">
        <v>13</v>
      </c>
      <c r="D6" s="10">
        <v>6387</v>
      </c>
      <c r="E6" s="10">
        <v>6</v>
      </c>
      <c r="F6" s="10">
        <v>30</v>
      </c>
      <c r="G6" s="10">
        <v>150000</v>
      </c>
      <c r="H6" s="10">
        <f>+E6*F6*G6</f>
        <v>27000000</v>
      </c>
      <c r="I6" s="11">
        <f t="shared" ref="I6:I12" si="0">+D6*H6</f>
        <v>172449000000</v>
      </c>
      <c r="J6" s="11"/>
      <c r="K6" s="11"/>
      <c r="L6" s="84"/>
      <c r="M6" s="84"/>
      <c r="N6" s="84"/>
      <c r="O6" s="84"/>
      <c r="P6" s="84"/>
      <c r="Q6" s="19">
        <f t="shared" ref="Q6:Q12" si="1">G6*106%</f>
        <v>159000</v>
      </c>
      <c r="R6" s="10">
        <v>6387</v>
      </c>
      <c r="S6" s="10">
        <v>6</v>
      </c>
      <c r="T6" s="10">
        <v>30</v>
      </c>
      <c r="U6" s="22">
        <f>Q6*R6*S6*T6</f>
        <v>182795940000</v>
      </c>
      <c r="V6" s="19">
        <f>Q6*106%</f>
        <v>168540</v>
      </c>
      <c r="W6" s="10">
        <v>6387</v>
      </c>
      <c r="X6" s="10">
        <v>6</v>
      </c>
      <c r="Y6" s="10">
        <v>30</v>
      </c>
      <c r="Z6" s="22">
        <f>V6*W6*X6*Y6</f>
        <v>193763696400</v>
      </c>
    </row>
    <row r="7" spans="1:26" ht="16" x14ac:dyDescent="0.2">
      <c r="A7" s="8">
        <v>2</v>
      </c>
      <c r="B7" s="9" t="s">
        <v>14</v>
      </c>
      <c r="C7" s="45" t="s">
        <v>13</v>
      </c>
      <c r="D7" s="10">
        <v>6387</v>
      </c>
      <c r="E7" s="10">
        <v>12</v>
      </c>
      <c r="F7" s="10">
        <v>3</v>
      </c>
      <c r="G7" s="10">
        <v>150000</v>
      </c>
      <c r="H7" s="10">
        <f t="shared" ref="H7:H10" si="2">+E7*F7*G7</f>
        <v>5400000</v>
      </c>
      <c r="I7" s="11">
        <f t="shared" si="0"/>
        <v>34489800000</v>
      </c>
      <c r="J7" s="11"/>
      <c r="K7" s="11"/>
      <c r="L7" s="84"/>
      <c r="M7" s="84"/>
      <c r="N7" s="84"/>
      <c r="O7" s="84"/>
      <c r="P7" s="84"/>
      <c r="Q7" s="19">
        <f t="shared" si="1"/>
        <v>159000</v>
      </c>
      <c r="R7" s="10">
        <v>6387</v>
      </c>
      <c r="S7" s="10">
        <v>12</v>
      </c>
      <c r="T7" s="10">
        <v>3</v>
      </c>
      <c r="U7" s="22">
        <f t="shared" ref="U7:U58" si="3">Q7*R7*S7*T7</f>
        <v>36559188000</v>
      </c>
      <c r="V7" s="19">
        <f t="shared" ref="V7:V58" si="4">Q7*106%</f>
        <v>168540</v>
      </c>
      <c r="W7" s="10">
        <v>6387</v>
      </c>
      <c r="X7" s="10">
        <v>12</v>
      </c>
      <c r="Y7" s="10">
        <v>3</v>
      </c>
      <c r="Z7" s="22">
        <f t="shared" ref="Z7:Z58" si="5">V7*W7*X7*Y7</f>
        <v>38752739280</v>
      </c>
    </row>
    <row r="8" spans="1:26" ht="16" x14ac:dyDescent="0.2">
      <c r="A8" s="8">
        <v>3</v>
      </c>
      <c r="B8" s="9" t="s">
        <v>15</v>
      </c>
      <c r="C8" s="45" t="s">
        <v>13</v>
      </c>
      <c r="D8" s="10">
        <v>6387</v>
      </c>
      <c r="E8" s="10">
        <v>3</v>
      </c>
      <c r="F8" s="10">
        <v>15</v>
      </c>
      <c r="G8" s="10">
        <v>75000</v>
      </c>
      <c r="H8" s="10">
        <f t="shared" si="2"/>
        <v>3375000</v>
      </c>
      <c r="I8" s="11">
        <f t="shared" si="0"/>
        <v>21556125000</v>
      </c>
      <c r="J8" s="11"/>
      <c r="K8" s="11"/>
      <c r="L8" s="84"/>
      <c r="M8" s="84"/>
      <c r="N8" s="84"/>
      <c r="O8" s="84"/>
      <c r="P8" s="84"/>
      <c r="Q8" s="19">
        <f t="shared" si="1"/>
        <v>79500</v>
      </c>
      <c r="R8" s="10">
        <v>6387</v>
      </c>
      <c r="S8" s="10">
        <v>3</v>
      </c>
      <c r="T8" s="10">
        <v>15</v>
      </c>
      <c r="U8" s="22">
        <f t="shared" si="3"/>
        <v>22849492500</v>
      </c>
      <c r="V8" s="19">
        <f t="shared" si="4"/>
        <v>84270</v>
      </c>
      <c r="W8" s="10">
        <v>6387</v>
      </c>
      <c r="X8" s="10">
        <v>3</v>
      </c>
      <c r="Y8" s="10">
        <v>15</v>
      </c>
      <c r="Z8" s="22">
        <f t="shared" si="5"/>
        <v>24220462050</v>
      </c>
    </row>
    <row r="9" spans="1:26" ht="16" x14ac:dyDescent="0.2">
      <c r="A9" s="8">
        <v>4</v>
      </c>
      <c r="B9" s="9" t="s">
        <v>16</v>
      </c>
      <c r="C9" s="45" t="s">
        <v>13</v>
      </c>
      <c r="D9" s="10">
        <v>6387</v>
      </c>
      <c r="E9" s="10">
        <v>3</v>
      </c>
      <c r="F9" s="10">
        <v>15</v>
      </c>
      <c r="G9" s="10">
        <v>75000</v>
      </c>
      <c r="H9" s="10">
        <f t="shared" si="2"/>
        <v>3375000</v>
      </c>
      <c r="I9" s="11">
        <f t="shared" si="0"/>
        <v>21556125000</v>
      </c>
      <c r="J9" s="11"/>
      <c r="K9" s="11"/>
      <c r="L9" s="84"/>
      <c r="M9" s="84"/>
      <c r="N9" s="84"/>
      <c r="O9" s="84"/>
      <c r="P9" s="84"/>
      <c r="Q9" s="19">
        <f t="shared" si="1"/>
        <v>79500</v>
      </c>
      <c r="R9" s="10">
        <v>6387</v>
      </c>
      <c r="S9" s="10">
        <v>3</v>
      </c>
      <c r="T9" s="10">
        <v>15</v>
      </c>
      <c r="U9" s="22">
        <f t="shared" si="3"/>
        <v>22849492500</v>
      </c>
      <c r="V9" s="19">
        <f t="shared" si="4"/>
        <v>84270</v>
      </c>
      <c r="W9" s="10">
        <v>6387</v>
      </c>
      <c r="X9" s="10">
        <v>3</v>
      </c>
      <c r="Y9" s="10">
        <v>15</v>
      </c>
      <c r="Z9" s="22">
        <f t="shared" si="5"/>
        <v>24220462050</v>
      </c>
    </row>
    <row r="10" spans="1:26" ht="16" x14ac:dyDescent="0.2">
      <c r="A10" s="8">
        <v>5</v>
      </c>
      <c r="B10" s="9" t="s">
        <v>69</v>
      </c>
      <c r="C10" s="45" t="s">
        <v>13</v>
      </c>
      <c r="D10" s="10">
        <v>6387</v>
      </c>
      <c r="E10" s="10">
        <v>4</v>
      </c>
      <c r="F10" s="10">
        <v>15</v>
      </c>
      <c r="G10" s="30">
        <v>50000</v>
      </c>
      <c r="H10" s="10">
        <f t="shared" si="2"/>
        <v>3000000</v>
      </c>
      <c r="I10" s="11">
        <f t="shared" si="0"/>
        <v>19161000000</v>
      </c>
      <c r="J10" s="11"/>
      <c r="K10" s="11"/>
      <c r="L10" s="84"/>
      <c r="M10" s="84"/>
      <c r="N10" s="84"/>
      <c r="O10" s="84"/>
      <c r="P10" s="84"/>
      <c r="Q10" s="19">
        <f t="shared" si="1"/>
        <v>53000</v>
      </c>
      <c r="R10" s="10">
        <v>6387</v>
      </c>
      <c r="S10" s="10">
        <v>4</v>
      </c>
      <c r="T10" s="10">
        <v>15</v>
      </c>
      <c r="U10" s="22">
        <f t="shared" si="3"/>
        <v>20310660000</v>
      </c>
      <c r="V10" s="19">
        <f t="shared" si="4"/>
        <v>56180</v>
      </c>
      <c r="W10" s="10">
        <v>6387</v>
      </c>
      <c r="X10" s="10">
        <v>4</v>
      </c>
      <c r="Y10" s="10">
        <v>15</v>
      </c>
      <c r="Z10" s="22">
        <f t="shared" si="5"/>
        <v>21529299600</v>
      </c>
    </row>
    <row r="11" spans="1:26" ht="16" x14ac:dyDescent="0.2">
      <c r="A11" s="12">
        <v>6</v>
      </c>
      <c r="B11" s="9" t="s">
        <v>17</v>
      </c>
      <c r="C11" s="45" t="s">
        <v>13</v>
      </c>
      <c r="D11" s="10">
        <v>6387</v>
      </c>
      <c r="E11" s="10">
        <v>12</v>
      </c>
      <c r="F11" s="10">
        <v>1</v>
      </c>
      <c r="G11" s="10">
        <v>300000</v>
      </c>
      <c r="H11" s="10">
        <f>+E11*F11*G11</f>
        <v>3600000</v>
      </c>
      <c r="I11" s="11">
        <f t="shared" si="0"/>
        <v>22993200000</v>
      </c>
      <c r="J11" s="11"/>
      <c r="K11" s="11"/>
      <c r="L11" s="84"/>
      <c r="M11" s="84"/>
      <c r="N11" s="84"/>
      <c r="O11" s="84"/>
      <c r="P11" s="84"/>
      <c r="Q11" s="19">
        <f t="shared" si="1"/>
        <v>318000</v>
      </c>
      <c r="R11" s="10">
        <v>6387</v>
      </c>
      <c r="S11" s="10">
        <v>12</v>
      </c>
      <c r="T11" s="10">
        <v>1</v>
      </c>
      <c r="U11" s="22">
        <f t="shared" si="3"/>
        <v>24372792000</v>
      </c>
      <c r="V11" s="19">
        <f t="shared" si="4"/>
        <v>337080</v>
      </c>
      <c r="W11" s="10">
        <v>6387</v>
      </c>
      <c r="X11" s="10">
        <v>12</v>
      </c>
      <c r="Y11" s="10">
        <v>1</v>
      </c>
      <c r="Z11" s="22">
        <f t="shared" si="5"/>
        <v>25835159520</v>
      </c>
    </row>
    <row r="12" spans="1:26" ht="16" x14ac:dyDescent="0.2">
      <c r="A12" s="12">
        <v>7</v>
      </c>
      <c r="B12" s="31" t="s">
        <v>73</v>
      </c>
      <c r="C12" s="45" t="s">
        <v>13</v>
      </c>
      <c r="D12" s="10">
        <v>6387</v>
      </c>
      <c r="E12" s="15">
        <v>12</v>
      </c>
      <c r="F12" s="15">
        <v>2</v>
      </c>
      <c r="G12" s="15">
        <v>800000</v>
      </c>
      <c r="H12" s="10">
        <f>+E12*F12*G12</f>
        <v>19200000</v>
      </c>
      <c r="I12" s="11">
        <f t="shared" si="0"/>
        <v>122630400000</v>
      </c>
      <c r="J12" s="11"/>
      <c r="K12" s="11"/>
      <c r="L12" s="84"/>
      <c r="M12" s="84"/>
      <c r="N12" s="84"/>
      <c r="O12" s="84"/>
      <c r="P12" s="84"/>
      <c r="Q12" s="19">
        <f t="shared" si="1"/>
        <v>848000</v>
      </c>
      <c r="R12" s="10">
        <v>6387</v>
      </c>
      <c r="S12" s="15">
        <v>12</v>
      </c>
      <c r="T12" s="15">
        <v>2</v>
      </c>
      <c r="U12" s="22">
        <f t="shared" si="3"/>
        <v>129988224000</v>
      </c>
      <c r="V12" s="19">
        <f t="shared" si="4"/>
        <v>898880</v>
      </c>
      <c r="W12" s="10">
        <v>6387</v>
      </c>
      <c r="X12" s="15">
        <v>12</v>
      </c>
      <c r="Y12" s="15">
        <v>2</v>
      </c>
      <c r="Z12" s="22">
        <f t="shared" si="5"/>
        <v>137787517440</v>
      </c>
    </row>
    <row r="13" spans="1:26" x14ac:dyDescent="0.2">
      <c r="A13" s="4" t="s">
        <v>18</v>
      </c>
      <c r="B13" s="5" t="s">
        <v>19</v>
      </c>
      <c r="C13" s="5"/>
      <c r="D13" s="4"/>
      <c r="E13" s="4"/>
      <c r="F13" s="4"/>
      <c r="G13" s="4"/>
      <c r="H13" s="4"/>
      <c r="I13" s="7">
        <f>SUM(I14:I22)</f>
        <v>467066382000</v>
      </c>
      <c r="J13" s="7"/>
      <c r="K13" s="7"/>
      <c r="L13" s="83"/>
      <c r="M13" s="83"/>
      <c r="N13" s="83"/>
      <c r="O13" s="83"/>
      <c r="P13" s="83"/>
      <c r="R13" s="4"/>
      <c r="S13" s="4"/>
      <c r="T13" s="4"/>
      <c r="U13" s="22">
        <f t="shared" si="3"/>
        <v>0</v>
      </c>
      <c r="V13" s="19">
        <f t="shared" si="4"/>
        <v>0</v>
      </c>
      <c r="W13" s="4"/>
      <c r="X13" s="4"/>
      <c r="Y13" s="4"/>
      <c r="Z13" s="22">
        <f t="shared" si="5"/>
        <v>0</v>
      </c>
    </row>
    <row r="14" spans="1:26" ht="16" x14ac:dyDescent="0.2">
      <c r="A14" s="8">
        <v>1</v>
      </c>
      <c r="B14" s="33" t="s">
        <v>20</v>
      </c>
      <c r="C14" s="45" t="s">
        <v>1</v>
      </c>
      <c r="D14" s="89">
        <v>19416</v>
      </c>
      <c r="E14" s="16">
        <v>6</v>
      </c>
      <c r="F14" s="16">
        <v>1</v>
      </c>
      <c r="G14" s="16">
        <v>100000</v>
      </c>
      <c r="H14" s="10">
        <f t="shared" ref="H14:H22" si="6">+E14*F14*G14</f>
        <v>600000</v>
      </c>
      <c r="I14" s="11">
        <f t="shared" ref="I14:I22" si="7">+D14*H14</f>
        <v>11649600000</v>
      </c>
      <c r="J14" s="11"/>
      <c r="K14" s="11"/>
      <c r="L14" s="84"/>
      <c r="M14" s="84"/>
      <c r="N14" s="84"/>
      <c r="O14" s="84"/>
      <c r="P14" s="84"/>
      <c r="Q14" s="19">
        <f t="shared" ref="Q14:Q22" si="8">G14*106%</f>
        <v>106000</v>
      </c>
      <c r="R14" s="10">
        <v>16335</v>
      </c>
      <c r="S14" s="16">
        <v>6</v>
      </c>
      <c r="T14" s="16">
        <v>1</v>
      </c>
      <c r="U14" s="22">
        <f t="shared" si="3"/>
        <v>10389060000</v>
      </c>
      <c r="V14" s="19">
        <f t="shared" si="4"/>
        <v>112360</v>
      </c>
      <c r="W14" s="10">
        <v>16335</v>
      </c>
      <c r="X14" s="16">
        <v>6</v>
      </c>
      <c r="Y14" s="16">
        <v>1</v>
      </c>
      <c r="Z14" s="22">
        <f t="shared" si="5"/>
        <v>11012403600</v>
      </c>
    </row>
    <row r="15" spans="1:26" ht="16" x14ac:dyDescent="0.2">
      <c r="A15" s="8">
        <v>2</v>
      </c>
      <c r="B15" s="33" t="s">
        <v>21</v>
      </c>
      <c r="C15" s="45" t="s">
        <v>22</v>
      </c>
      <c r="D15" s="16">
        <v>514</v>
      </c>
      <c r="E15" s="16">
        <v>3</v>
      </c>
      <c r="F15" s="16">
        <v>30</v>
      </c>
      <c r="G15" s="16">
        <v>50000</v>
      </c>
      <c r="H15" s="10">
        <f t="shared" si="6"/>
        <v>4500000</v>
      </c>
      <c r="I15" s="11">
        <f t="shared" si="7"/>
        <v>2313000000</v>
      </c>
      <c r="J15" s="11"/>
      <c r="K15" s="11"/>
      <c r="L15" s="84"/>
      <c r="M15" s="84"/>
      <c r="N15" s="84"/>
      <c r="O15" s="84"/>
      <c r="P15" s="84"/>
      <c r="Q15" s="19">
        <f t="shared" si="8"/>
        <v>53000</v>
      </c>
      <c r="R15" s="16">
        <v>514</v>
      </c>
      <c r="S15" s="16">
        <v>3</v>
      </c>
      <c r="T15" s="16">
        <v>30</v>
      </c>
      <c r="U15" s="22">
        <f t="shared" si="3"/>
        <v>2451780000</v>
      </c>
      <c r="V15" s="19">
        <f t="shared" si="4"/>
        <v>56180</v>
      </c>
      <c r="W15" s="16">
        <v>514</v>
      </c>
      <c r="X15" s="16">
        <v>3</v>
      </c>
      <c r="Y15" s="16">
        <v>30</v>
      </c>
      <c r="Z15" s="22">
        <f t="shared" si="5"/>
        <v>2598886800</v>
      </c>
    </row>
    <row r="16" spans="1:26" ht="16" x14ac:dyDescent="0.2">
      <c r="A16" s="8">
        <v>3</v>
      </c>
      <c r="B16" s="33" t="s">
        <v>23</v>
      </c>
      <c r="C16" s="45" t="s">
        <v>1</v>
      </c>
      <c r="D16" s="60">
        <v>12228</v>
      </c>
      <c r="E16" s="16">
        <v>4</v>
      </c>
      <c r="F16" s="16">
        <v>1</v>
      </c>
      <c r="G16" s="16">
        <v>150000</v>
      </c>
      <c r="H16" s="10">
        <f t="shared" si="6"/>
        <v>600000</v>
      </c>
      <c r="I16" s="11">
        <f t="shared" si="7"/>
        <v>7336800000</v>
      </c>
      <c r="J16" s="11"/>
      <c r="K16" s="11"/>
      <c r="L16" s="84"/>
      <c r="M16" s="84"/>
      <c r="N16" s="84"/>
      <c r="O16" s="84"/>
      <c r="P16" s="84"/>
      <c r="Q16" s="19">
        <f t="shared" si="8"/>
        <v>159000</v>
      </c>
      <c r="R16" s="60">
        <v>12228</v>
      </c>
      <c r="S16" s="16">
        <v>4</v>
      </c>
      <c r="T16" s="16">
        <v>1</v>
      </c>
      <c r="U16" s="22">
        <f t="shared" si="3"/>
        <v>7777008000</v>
      </c>
      <c r="V16" s="19">
        <f t="shared" si="4"/>
        <v>168540</v>
      </c>
      <c r="W16" s="60">
        <v>12228</v>
      </c>
      <c r="X16" s="16">
        <v>4</v>
      </c>
      <c r="Y16" s="16">
        <v>1</v>
      </c>
      <c r="Z16" s="22">
        <f t="shared" si="5"/>
        <v>8243628480</v>
      </c>
    </row>
    <row r="17" spans="1:26" ht="16" x14ac:dyDescent="0.2">
      <c r="A17" s="12">
        <v>4</v>
      </c>
      <c r="B17" s="33" t="s">
        <v>24</v>
      </c>
      <c r="C17" s="45" t="s">
        <v>25</v>
      </c>
      <c r="D17" s="32">
        <v>327437</v>
      </c>
      <c r="E17" s="17">
        <v>1</v>
      </c>
      <c r="F17" s="17">
        <v>1</v>
      </c>
      <c r="G17" s="16">
        <v>329000</v>
      </c>
      <c r="H17" s="10">
        <f t="shared" si="6"/>
        <v>329000</v>
      </c>
      <c r="I17" s="11">
        <f t="shared" si="7"/>
        <v>107726773000</v>
      </c>
      <c r="J17" s="11"/>
      <c r="K17" s="11"/>
      <c r="L17" s="84"/>
      <c r="M17" s="84"/>
      <c r="N17" s="84"/>
      <c r="O17" s="84"/>
      <c r="P17" s="84"/>
      <c r="Q17" s="19">
        <f t="shared" si="8"/>
        <v>348740</v>
      </c>
      <c r="R17" s="32">
        <v>327437</v>
      </c>
      <c r="S17" s="17">
        <v>1</v>
      </c>
      <c r="T17" s="17">
        <v>1</v>
      </c>
      <c r="U17" s="22">
        <f t="shared" si="3"/>
        <v>114190379380</v>
      </c>
      <c r="V17" s="19">
        <f t="shared" si="4"/>
        <v>369664.4</v>
      </c>
      <c r="W17" s="32">
        <v>327437</v>
      </c>
      <c r="X17" s="17">
        <v>1</v>
      </c>
      <c r="Y17" s="17">
        <v>1</v>
      </c>
      <c r="Z17" s="22">
        <f t="shared" si="5"/>
        <v>121041802142.8</v>
      </c>
    </row>
    <row r="18" spans="1:26" ht="16" x14ac:dyDescent="0.2">
      <c r="A18" s="8">
        <v>5</v>
      </c>
      <c r="B18" s="33" t="s">
        <v>26</v>
      </c>
      <c r="C18" s="45" t="s">
        <v>25</v>
      </c>
      <c r="D18" s="32">
        <v>576450</v>
      </c>
      <c r="E18" s="17">
        <v>1</v>
      </c>
      <c r="F18" s="17">
        <v>1</v>
      </c>
      <c r="G18" s="16">
        <v>314000</v>
      </c>
      <c r="H18" s="10">
        <f t="shared" si="6"/>
        <v>314000</v>
      </c>
      <c r="I18" s="11">
        <f t="shared" si="7"/>
        <v>181005300000</v>
      </c>
      <c r="J18" s="11"/>
      <c r="K18" s="11"/>
      <c r="L18" s="84"/>
      <c r="M18" s="84"/>
      <c r="N18" s="84"/>
      <c r="O18" s="84"/>
      <c r="P18" s="84"/>
      <c r="Q18" s="19">
        <f t="shared" si="8"/>
        <v>332840</v>
      </c>
      <c r="R18" s="32">
        <v>576450</v>
      </c>
      <c r="S18" s="17">
        <v>1</v>
      </c>
      <c r="T18" s="17">
        <v>1</v>
      </c>
      <c r="U18" s="22">
        <f t="shared" si="3"/>
        <v>191865618000</v>
      </c>
      <c r="V18" s="19">
        <f t="shared" si="4"/>
        <v>352810.4</v>
      </c>
      <c r="W18" s="32">
        <v>576450</v>
      </c>
      <c r="X18" s="17">
        <v>1</v>
      </c>
      <c r="Y18" s="17">
        <v>1</v>
      </c>
      <c r="Z18" s="22">
        <f t="shared" si="5"/>
        <v>203377555080</v>
      </c>
    </row>
    <row r="19" spans="1:26" ht="16" x14ac:dyDescent="0.2">
      <c r="A19" s="8">
        <v>6</v>
      </c>
      <c r="B19" s="33" t="s">
        <v>27</v>
      </c>
      <c r="C19" s="45" t="s">
        <v>25</v>
      </c>
      <c r="D19" s="32">
        <v>48513</v>
      </c>
      <c r="E19" s="17">
        <v>1</v>
      </c>
      <c r="F19" s="17">
        <v>1</v>
      </c>
      <c r="G19" s="16">
        <v>2634000</v>
      </c>
      <c r="H19" s="10">
        <f t="shared" si="6"/>
        <v>2634000</v>
      </c>
      <c r="I19" s="11">
        <f t="shared" si="7"/>
        <v>127783242000</v>
      </c>
      <c r="J19" s="11"/>
      <c r="K19" s="11"/>
      <c r="L19" s="84"/>
      <c r="M19" s="84"/>
      <c r="N19" s="84"/>
      <c r="O19" s="84"/>
      <c r="P19" s="84"/>
      <c r="Q19" s="19">
        <f t="shared" si="8"/>
        <v>2792040</v>
      </c>
      <c r="R19" s="32">
        <v>48513</v>
      </c>
      <c r="S19" s="17">
        <v>1</v>
      </c>
      <c r="T19" s="17">
        <v>1</v>
      </c>
      <c r="U19" s="22">
        <f t="shared" si="3"/>
        <v>135450236520</v>
      </c>
      <c r="V19" s="19">
        <f t="shared" si="4"/>
        <v>2959562.4000000004</v>
      </c>
      <c r="W19" s="32">
        <v>48513</v>
      </c>
      <c r="X19" s="17">
        <v>1</v>
      </c>
      <c r="Y19" s="17">
        <v>1</v>
      </c>
      <c r="Z19" s="22">
        <f t="shared" si="5"/>
        <v>143577250711.20001</v>
      </c>
    </row>
    <row r="20" spans="1:26" ht="16" x14ac:dyDescent="0.2">
      <c r="A20" s="8">
        <v>7</v>
      </c>
      <c r="B20" s="33" t="s">
        <v>28</v>
      </c>
      <c r="C20" s="45" t="s">
        <v>25</v>
      </c>
      <c r="D20" s="32">
        <v>1333</v>
      </c>
      <c r="E20" s="17">
        <v>1</v>
      </c>
      <c r="F20" s="17">
        <v>1</v>
      </c>
      <c r="G20" s="16">
        <v>1023000</v>
      </c>
      <c r="H20" s="10">
        <f t="shared" si="6"/>
        <v>1023000</v>
      </c>
      <c r="I20" s="11">
        <f t="shared" si="7"/>
        <v>1363659000</v>
      </c>
      <c r="J20" s="11"/>
      <c r="K20" s="11"/>
      <c r="L20" s="84"/>
      <c r="M20" s="84"/>
      <c r="N20" s="84"/>
      <c r="O20" s="84"/>
      <c r="P20" s="84"/>
      <c r="Q20" s="19">
        <f t="shared" si="8"/>
        <v>1084380</v>
      </c>
      <c r="R20" s="32">
        <v>1333</v>
      </c>
      <c r="S20" s="17">
        <v>1</v>
      </c>
      <c r="T20" s="17">
        <v>1</v>
      </c>
      <c r="U20" s="22">
        <f t="shared" si="3"/>
        <v>1445478540</v>
      </c>
      <c r="V20" s="19">
        <f t="shared" si="4"/>
        <v>1149442.8</v>
      </c>
      <c r="W20" s="32">
        <v>1333</v>
      </c>
      <c r="X20" s="17">
        <v>1</v>
      </c>
      <c r="Y20" s="17">
        <v>1</v>
      </c>
      <c r="Z20" s="22">
        <f t="shared" si="5"/>
        <v>1532207252.4000001</v>
      </c>
    </row>
    <row r="21" spans="1:26" ht="16" x14ac:dyDescent="0.2">
      <c r="A21" s="12">
        <v>8</v>
      </c>
      <c r="B21" s="9" t="s">
        <v>29</v>
      </c>
      <c r="C21" s="45" t="s">
        <v>25</v>
      </c>
      <c r="D21" s="17">
        <v>23948</v>
      </c>
      <c r="E21" s="17">
        <v>1</v>
      </c>
      <c r="F21" s="17">
        <v>1</v>
      </c>
      <c r="G21" s="17">
        <v>346000</v>
      </c>
      <c r="H21" s="10">
        <f t="shared" si="6"/>
        <v>346000</v>
      </c>
      <c r="I21" s="11">
        <f t="shared" si="7"/>
        <v>8286008000</v>
      </c>
      <c r="J21" s="11"/>
      <c r="K21" s="11"/>
      <c r="L21" s="84"/>
      <c r="M21" s="84"/>
      <c r="N21" s="84"/>
      <c r="O21" s="84"/>
      <c r="P21" s="84"/>
      <c r="Q21" s="19">
        <f t="shared" si="8"/>
        <v>366760</v>
      </c>
      <c r="R21" s="17">
        <v>23948</v>
      </c>
      <c r="S21" s="17">
        <v>1</v>
      </c>
      <c r="T21" s="17">
        <v>1</v>
      </c>
      <c r="U21" s="22">
        <f t="shared" si="3"/>
        <v>8783168480</v>
      </c>
      <c r="V21" s="19">
        <f t="shared" si="4"/>
        <v>388765.60000000003</v>
      </c>
      <c r="W21" s="17">
        <v>23948</v>
      </c>
      <c r="X21" s="17">
        <v>1</v>
      </c>
      <c r="Y21" s="17">
        <v>1</v>
      </c>
      <c r="Z21" s="22">
        <f t="shared" si="5"/>
        <v>9310158588.8000011</v>
      </c>
    </row>
    <row r="22" spans="1:26" s="94" customFormat="1" ht="16" x14ac:dyDescent="0.2">
      <c r="A22" s="95">
        <v>9</v>
      </c>
      <c r="B22" s="98" t="s">
        <v>74</v>
      </c>
      <c r="C22" s="96" t="s">
        <v>1</v>
      </c>
      <c r="D22" s="89">
        <v>16335</v>
      </c>
      <c r="E22" s="99">
        <v>12</v>
      </c>
      <c r="F22" s="99">
        <v>1</v>
      </c>
      <c r="G22" s="99">
        <v>100000</v>
      </c>
      <c r="H22" s="89">
        <f t="shared" si="6"/>
        <v>1200000</v>
      </c>
      <c r="I22" s="90">
        <f t="shared" si="7"/>
        <v>19602000000</v>
      </c>
      <c r="J22" s="90"/>
      <c r="K22" s="90"/>
      <c r="L22" s="91"/>
      <c r="M22" s="91"/>
      <c r="N22" s="91"/>
      <c r="O22" s="91"/>
      <c r="P22" s="91"/>
      <c r="Q22" s="92">
        <f t="shared" si="8"/>
        <v>106000</v>
      </c>
      <c r="R22" s="89">
        <v>16335</v>
      </c>
      <c r="S22" s="99">
        <v>12</v>
      </c>
      <c r="T22" s="99">
        <v>1</v>
      </c>
      <c r="U22" s="93">
        <f t="shared" si="3"/>
        <v>20778120000</v>
      </c>
      <c r="V22" s="92">
        <f t="shared" si="4"/>
        <v>112360</v>
      </c>
      <c r="W22" s="89">
        <v>16335</v>
      </c>
      <c r="X22" s="99">
        <v>12</v>
      </c>
      <c r="Y22" s="99">
        <v>1</v>
      </c>
      <c r="Z22" s="93">
        <f t="shared" si="5"/>
        <v>22024807200</v>
      </c>
    </row>
    <row r="23" spans="1:26" x14ac:dyDescent="0.2">
      <c r="A23" s="4" t="s">
        <v>30</v>
      </c>
      <c r="B23" s="5" t="s">
        <v>31</v>
      </c>
      <c r="C23" s="5"/>
      <c r="D23" s="4"/>
      <c r="E23" s="4"/>
      <c r="F23" s="4"/>
      <c r="G23" s="4"/>
      <c r="H23" s="4"/>
      <c r="I23" s="7">
        <f>SUM(I24:I27)</f>
        <v>605983750000</v>
      </c>
      <c r="J23" s="7"/>
      <c r="K23" s="7"/>
      <c r="L23" s="83"/>
      <c r="M23" s="83"/>
      <c r="N23" s="83"/>
      <c r="O23" s="83"/>
      <c r="P23" s="83"/>
      <c r="R23" s="4"/>
      <c r="S23" s="4"/>
      <c r="T23" s="4"/>
      <c r="U23" s="22">
        <f t="shared" si="3"/>
        <v>0</v>
      </c>
      <c r="V23" s="19">
        <f t="shared" si="4"/>
        <v>0</v>
      </c>
      <c r="W23" s="4"/>
      <c r="X23" s="4"/>
      <c r="Y23" s="4"/>
      <c r="Z23" s="22">
        <f t="shared" si="5"/>
        <v>0</v>
      </c>
    </row>
    <row r="24" spans="1:26" ht="16" x14ac:dyDescent="0.2">
      <c r="A24" s="8">
        <v>1</v>
      </c>
      <c r="B24" s="9" t="s">
        <v>32</v>
      </c>
      <c r="C24" s="45" t="s">
        <v>33</v>
      </c>
      <c r="D24" s="16">
        <v>16574</v>
      </c>
      <c r="E24" s="10">
        <v>6</v>
      </c>
      <c r="F24" s="10">
        <v>15</v>
      </c>
      <c r="G24" s="10">
        <v>125000</v>
      </c>
      <c r="H24" s="10">
        <f>+E24*F24*G24</f>
        <v>11250000</v>
      </c>
      <c r="I24" s="11">
        <f t="shared" ref="I24:I25" si="9">+D24*H24</f>
        <v>186457500000</v>
      </c>
      <c r="J24" s="11"/>
      <c r="K24" s="11"/>
      <c r="L24" s="84"/>
      <c r="M24" s="84"/>
      <c r="N24" s="84"/>
      <c r="O24" s="84"/>
      <c r="P24" s="84"/>
      <c r="Q24" s="19">
        <f>G24*106%</f>
        <v>132500</v>
      </c>
      <c r="R24" s="16">
        <v>16574</v>
      </c>
      <c r="S24" s="10">
        <v>6</v>
      </c>
      <c r="T24" s="10">
        <v>15</v>
      </c>
      <c r="U24" s="22">
        <f t="shared" si="3"/>
        <v>197644950000</v>
      </c>
      <c r="V24" s="19">
        <f t="shared" si="4"/>
        <v>140450</v>
      </c>
      <c r="W24" s="16">
        <v>16574</v>
      </c>
      <c r="X24" s="10">
        <v>6</v>
      </c>
      <c r="Y24" s="10">
        <v>15</v>
      </c>
      <c r="Z24" s="22">
        <f t="shared" si="5"/>
        <v>209503647000</v>
      </c>
    </row>
    <row r="25" spans="1:26" ht="16" x14ac:dyDescent="0.2">
      <c r="A25" s="8">
        <v>2</v>
      </c>
      <c r="B25" s="9" t="s">
        <v>34</v>
      </c>
      <c r="C25" s="45" t="s">
        <v>33</v>
      </c>
      <c r="D25" s="16">
        <v>16574</v>
      </c>
      <c r="E25" s="16">
        <v>7</v>
      </c>
      <c r="F25" s="16">
        <v>25</v>
      </c>
      <c r="G25" s="10">
        <v>125000</v>
      </c>
      <c r="H25" s="10">
        <f>+E25*F25*G25</f>
        <v>21875000</v>
      </c>
      <c r="I25" s="11">
        <f t="shared" si="9"/>
        <v>362556250000</v>
      </c>
      <c r="J25" s="11"/>
      <c r="K25" s="11"/>
      <c r="L25" s="84"/>
      <c r="M25" s="84"/>
      <c r="N25" s="84"/>
      <c r="O25" s="84"/>
      <c r="P25" s="84"/>
      <c r="Q25" s="19">
        <f>G25*106%</f>
        <v>132500</v>
      </c>
      <c r="R25" s="16">
        <v>16574</v>
      </c>
      <c r="S25" s="16">
        <v>7</v>
      </c>
      <c r="T25" s="16">
        <v>25</v>
      </c>
      <c r="U25" s="22">
        <f t="shared" si="3"/>
        <v>384309625000</v>
      </c>
      <c r="V25" s="19">
        <f t="shared" si="4"/>
        <v>140450</v>
      </c>
      <c r="W25" s="16">
        <v>16574</v>
      </c>
      <c r="X25" s="16">
        <v>7</v>
      </c>
      <c r="Y25" s="16">
        <v>25</v>
      </c>
      <c r="Z25" s="22">
        <f t="shared" si="5"/>
        <v>407368202500</v>
      </c>
    </row>
    <row r="26" spans="1:26" ht="16" x14ac:dyDescent="0.2">
      <c r="A26" s="8">
        <v>3</v>
      </c>
      <c r="B26" s="33" t="s">
        <v>75</v>
      </c>
      <c r="C26" s="45" t="s">
        <v>76</v>
      </c>
      <c r="D26" s="16">
        <v>514</v>
      </c>
      <c r="E26" s="16">
        <v>3</v>
      </c>
      <c r="F26" s="16">
        <v>30</v>
      </c>
      <c r="G26" s="10">
        <v>200000</v>
      </c>
      <c r="H26" s="10">
        <f>+E26*F26*G26</f>
        <v>18000000</v>
      </c>
      <c r="I26" s="11">
        <f>+D26*H26</f>
        <v>9252000000</v>
      </c>
      <c r="J26" s="11"/>
      <c r="K26" s="11"/>
      <c r="L26" s="84"/>
      <c r="M26" s="84"/>
      <c r="N26" s="84"/>
      <c r="O26" s="84"/>
      <c r="P26" s="84"/>
      <c r="Q26" s="19">
        <f>G26*106%</f>
        <v>212000</v>
      </c>
      <c r="R26" s="16">
        <v>514</v>
      </c>
      <c r="S26" s="16">
        <v>3</v>
      </c>
      <c r="T26" s="16">
        <v>30</v>
      </c>
      <c r="U26" s="22">
        <f t="shared" si="3"/>
        <v>9807120000</v>
      </c>
      <c r="V26" s="19">
        <f t="shared" si="4"/>
        <v>224720</v>
      </c>
      <c r="W26" s="16">
        <v>514</v>
      </c>
      <c r="X26" s="16">
        <v>3</v>
      </c>
      <c r="Y26" s="16">
        <v>30</v>
      </c>
      <c r="Z26" s="22">
        <f t="shared" si="5"/>
        <v>10395547200</v>
      </c>
    </row>
    <row r="27" spans="1:26" ht="16" x14ac:dyDescent="0.2">
      <c r="A27" s="8">
        <v>4</v>
      </c>
      <c r="B27" s="9" t="s">
        <v>70</v>
      </c>
      <c r="C27" s="45" t="s">
        <v>2</v>
      </c>
      <c r="D27" s="15">
        <v>7230</v>
      </c>
      <c r="E27" s="16">
        <v>2</v>
      </c>
      <c r="F27" s="16">
        <v>12</v>
      </c>
      <c r="G27" s="10">
        <v>275000</v>
      </c>
      <c r="H27" s="10">
        <f>+E27*F27*G27</f>
        <v>6600000</v>
      </c>
      <c r="I27" s="11">
        <f t="shared" ref="I27" si="10">+D27*H27</f>
        <v>47718000000</v>
      </c>
      <c r="J27" s="11"/>
      <c r="K27" s="11"/>
      <c r="L27" s="84"/>
      <c r="M27" s="84"/>
      <c r="N27" s="84"/>
      <c r="O27" s="84"/>
      <c r="P27" s="84"/>
      <c r="Q27" s="19">
        <f>G27*106%</f>
        <v>291500</v>
      </c>
      <c r="R27" s="15">
        <v>7230</v>
      </c>
      <c r="S27" s="16">
        <v>2</v>
      </c>
      <c r="T27" s="16">
        <v>12</v>
      </c>
      <c r="U27" s="22">
        <f t="shared" si="3"/>
        <v>50581080000</v>
      </c>
      <c r="V27" s="19">
        <f t="shared" si="4"/>
        <v>308990</v>
      </c>
      <c r="W27" s="15">
        <v>7230</v>
      </c>
      <c r="X27" s="16">
        <v>2</v>
      </c>
      <c r="Y27" s="16">
        <v>12</v>
      </c>
      <c r="Z27" s="22">
        <f t="shared" si="5"/>
        <v>53615944800</v>
      </c>
    </row>
    <row r="28" spans="1:26" x14ac:dyDescent="0.2">
      <c r="A28" s="4" t="s">
        <v>35</v>
      </c>
      <c r="B28" s="5" t="s">
        <v>36</v>
      </c>
      <c r="C28" s="5"/>
      <c r="D28" s="4"/>
      <c r="E28" s="4"/>
      <c r="F28" s="4"/>
      <c r="G28" s="4"/>
      <c r="H28" s="4"/>
      <c r="I28" s="7">
        <f>SUM(I29:I40)</f>
        <v>3789131260000</v>
      </c>
      <c r="J28" s="7"/>
      <c r="K28" s="7"/>
      <c r="L28" s="83"/>
      <c r="M28" s="83"/>
      <c r="N28" s="83"/>
      <c r="O28" s="83"/>
      <c r="P28" s="83"/>
      <c r="R28" s="4"/>
      <c r="S28" s="4"/>
      <c r="T28" s="4"/>
      <c r="U28" s="22">
        <f t="shared" si="3"/>
        <v>0</v>
      </c>
      <c r="V28" s="19">
        <f t="shared" si="4"/>
        <v>0</v>
      </c>
      <c r="W28" s="4"/>
      <c r="X28" s="4"/>
      <c r="Y28" s="4"/>
      <c r="Z28" s="22">
        <f t="shared" si="5"/>
        <v>0</v>
      </c>
    </row>
    <row r="29" spans="1:26" ht="32" x14ac:dyDescent="0.2">
      <c r="A29" s="12">
        <v>1</v>
      </c>
      <c r="B29" s="14" t="s">
        <v>37</v>
      </c>
      <c r="C29" s="45" t="s">
        <v>38</v>
      </c>
      <c r="D29" s="15">
        <v>1953200</v>
      </c>
      <c r="E29" s="15">
        <v>2</v>
      </c>
      <c r="F29" s="15">
        <v>1</v>
      </c>
      <c r="G29" s="15">
        <v>30000</v>
      </c>
      <c r="H29" s="15">
        <f>+E29*F29*G29</f>
        <v>60000</v>
      </c>
      <c r="I29" s="23">
        <f>+D29*H29</f>
        <v>117192000000</v>
      </c>
      <c r="J29" s="23"/>
      <c r="K29" s="23"/>
      <c r="L29" s="85"/>
      <c r="M29" s="85"/>
      <c r="N29" s="85"/>
      <c r="O29" s="85"/>
      <c r="P29" s="85"/>
      <c r="Q29" s="19">
        <f t="shared" ref="Q29:Q37" si="11">G29*106%</f>
        <v>31800</v>
      </c>
      <c r="R29" s="15">
        <v>1953200</v>
      </c>
      <c r="S29" s="15">
        <v>2</v>
      </c>
      <c r="T29" s="15">
        <v>1</v>
      </c>
      <c r="U29" s="22">
        <f t="shared" si="3"/>
        <v>124223520000</v>
      </c>
      <c r="V29" s="19">
        <f t="shared" si="4"/>
        <v>33708</v>
      </c>
      <c r="W29" s="15">
        <v>1953200</v>
      </c>
      <c r="X29" s="15">
        <v>2</v>
      </c>
      <c r="Y29" s="15">
        <v>1</v>
      </c>
      <c r="Z29" s="22">
        <f t="shared" si="5"/>
        <v>131676931200</v>
      </c>
    </row>
    <row r="30" spans="1:26" ht="32" x14ac:dyDescent="0.2">
      <c r="A30" s="12">
        <v>2</v>
      </c>
      <c r="B30" s="33" t="s">
        <v>136</v>
      </c>
      <c r="C30" s="45" t="s">
        <v>137</v>
      </c>
      <c r="D30" s="15">
        <v>5000000</v>
      </c>
      <c r="E30" s="15">
        <v>10</v>
      </c>
      <c r="F30" s="15">
        <v>1</v>
      </c>
      <c r="G30" s="15">
        <v>20000</v>
      </c>
      <c r="H30" s="10">
        <f t="shared" ref="H30:H34" si="12">+E30*F30*G30</f>
        <v>200000</v>
      </c>
      <c r="I30" s="11">
        <f>+D30*H30</f>
        <v>1000000000000</v>
      </c>
      <c r="J30" s="11"/>
      <c r="K30" s="11"/>
      <c r="L30" s="84"/>
      <c r="M30" s="84"/>
      <c r="N30" s="84"/>
      <c r="O30" s="84"/>
      <c r="P30" s="84"/>
      <c r="Q30" s="19">
        <f t="shared" si="11"/>
        <v>21200</v>
      </c>
      <c r="R30" s="15">
        <v>5000000</v>
      </c>
      <c r="S30" s="15">
        <v>6</v>
      </c>
      <c r="T30" s="15">
        <v>1</v>
      </c>
      <c r="U30" s="22">
        <f t="shared" si="3"/>
        <v>636000000000</v>
      </c>
      <c r="V30" s="19">
        <f t="shared" si="4"/>
        <v>22472</v>
      </c>
      <c r="W30" s="15">
        <v>5000000</v>
      </c>
      <c r="X30" s="15">
        <v>6</v>
      </c>
      <c r="Y30" s="15">
        <v>1</v>
      </c>
      <c r="Z30" s="22">
        <f t="shared" si="5"/>
        <v>674160000000</v>
      </c>
    </row>
    <row r="31" spans="1:26" ht="16" x14ac:dyDescent="0.2">
      <c r="A31" s="12">
        <v>3</v>
      </c>
      <c r="B31" s="9" t="s">
        <v>43</v>
      </c>
      <c r="C31" s="45" t="s">
        <v>63</v>
      </c>
      <c r="D31" s="15">
        <v>600000</v>
      </c>
      <c r="E31" s="15">
        <v>12</v>
      </c>
      <c r="F31" s="15">
        <v>1</v>
      </c>
      <c r="G31" s="15">
        <v>100000</v>
      </c>
      <c r="H31" s="34">
        <f t="shared" si="12"/>
        <v>1200000</v>
      </c>
      <c r="I31" s="23">
        <f t="shared" ref="I31:I32" si="13">+D31*H31</f>
        <v>720000000000</v>
      </c>
      <c r="J31" s="23"/>
      <c r="K31" s="23"/>
      <c r="L31" s="85"/>
      <c r="M31" s="85"/>
      <c r="N31" s="85"/>
      <c r="O31" s="85"/>
      <c r="P31" s="85"/>
      <c r="Q31" s="19">
        <f t="shared" si="11"/>
        <v>106000</v>
      </c>
      <c r="R31" s="15">
        <v>600000</v>
      </c>
      <c r="S31" s="15">
        <v>12</v>
      </c>
      <c r="T31" s="15">
        <v>1</v>
      </c>
      <c r="U31" s="22">
        <f t="shared" si="3"/>
        <v>763200000000</v>
      </c>
      <c r="V31" s="19">
        <f t="shared" si="4"/>
        <v>112360</v>
      </c>
      <c r="W31" s="15">
        <v>600000</v>
      </c>
      <c r="X31" s="15">
        <v>12</v>
      </c>
      <c r="Y31" s="15">
        <v>1</v>
      </c>
      <c r="Z31" s="22">
        <f t="shared" si="5"/>
        <v>808992000000</v>
      </c>
    </row>
    <row r="32" spans="1:26" ht="16" x14ac:dyDescent="0.2">
      <c r="A32" s="12">
        <v>4</v>
      </c>
      <c r="B32" s="9" t="s">
        <v>44</v>
      </c>
      <c r="C32" s="45" t="s">
        <v>2</v>
      </c>
      <c r="D32" s="15">
        <v>7230</v>
      </c>
      <c r="E32" s="15">
        <v>12</v>
      </c>
      <c r="F32" s="15">
        <v>1</v>
      </c>
      <c r="G32" s="15">
        <v>1200000</v>
      </c>
      <c r="H32" s="10">
        <f t="shared" si="12"/>
        <v>14400000</v>
      </c>
      <c r="I32" s="11">
        <f t="shared" si="13"/>
        <v>104112000000</v>
      </c>
      <c r="J32" s="11"/>
      <c r="K32" s="11"/>
      <c r="L32" s="84"/>
      <c r="M32" s="84"/>
      <c r="N32" s="84"/>
      <c r="O32" s="84"/>
      <c r="P32" s="84"/>
      <c r="Q32" s="19">
        <f t="shared" si="11"/>
        <v>1272000</v>
      </c>
      <c r="R32" s="15">
        <v>7230</v>
      </c>
      <c r="S32" s="15">
        <v>12</v>
      </c>
      <c r="T32" s="15">
        <v>1</v>
      </c>
      <c r="U32" s="22">
        <f t="shared" si="3"/>
        <v>110358720000</v>
      </c>
      <c r="V32" s="19">
        <f t="shared" si="4"/>
        <v>1348320</v>
      </c>
      <c r="W32" s="15">
        <v>7230</v>
      </c>
      <c r="X32" s="15">
        <v>12</v>
      </c>
      <c r="Y32" s="15">
        <v>1</v>
      </c>
      <c r="Z32" s="22">
        <f t="shared" si="5"/>
        <v>116980243200</v>
      </c>
    </row>
    <row r="33" spans="1:26" ht="16" x14ac:dyDescent="0.2">
      <c r="A33" s="12">
        <v>5</v>
      </c>
      <c r="B33" s="9" t="s">
        <v>45</v>
      </c>
      <c r="C33" s="45" t="s">
        <v>22</v>
      </c>
      <c r="D33" s="15">
        <v>514</v>
      </c>
      <c r="E33" s="15">
        <v>2</v>
      </c>
      <c r="F33" s="15">
        <v>1</v>
      </c>
      <c r="G33" s="15">
        <v>53380000</v>
      </c>
      <c r="H33" s="10">
        <f>E33*F33*G33</f>
        <v>106760000</v>
      </c>
      <c r="I33" s="11">
        <f>+D33*H33</f>
        <v>54874640000</v>
      </c>
      <c r="J33" s="11"/>
      <c r="K33" s="11"/>
      <c r="L33" s="84"/>
      <c r="M33" s="84"/>
      <c r="N33" s="84"/>
      <c r="O33" s="84"/>
      <c r="P33" s="84"/>
      <c r="Q33" s="19">
        <f t="shared" si="11"/>
        <v>56582800</v>
      </c>
      <c r="R33" s="15">
        <v>514</v>
      </c>
      <c r="S33" s="15">
        <v>2</v>
      </c>
      <c r="T33" s="15">
        <v>1</v>
      </c>
      <c r="U33" s="22">
        <f t="shared" si="3"/>
        <v>58167118400</v>
      </c>
      <c r="V33" s="19">
        <f t="shared" si="4"/>
        <v>59977768</v>
      </c>
      <c r="W33" s="15">
        <v>514</v>
      </c>
      <c r="X33" s="15">
        <v>2</v>
      </c>
      <c r="Y33" s="15">
        <v>1</v>
      </c>
      <c r="Z33" s="22">
        <f t="shared" si="5"/>
        <v>61657145504</v>
      </c>
    </row>
    <row r="34" spans="1:26" ht="16" x14ac:dyDescent="0.2">
      <c r="A34" s="12">
        <v>6</v>
      </c>
      <c r="B34" s="33" t="s">
        <v>155</v>
      </c>
      <c r="C34" s="45" t="s">
        <v>61</v>
      </c>
      <c r="D34" s="15">
        <v>48745</v>
      </c>
      <c r="E34" s="18">
        <v>9</v>
      </c>
      <c r="F34" s="18">
        <v>1</v>
      </c>
      <c r="G34" s="18">
        <v>500000</v>
      </c>
      <c r="H34" s="10">
        <f t="shared" si="12"/>
        <v>4500000</v>
      </c>
      <c r="I34" s="11">
        <f>+D34*H34</f>
        <v>219352500000</v>
      </c>
      <c r="J34" s="11"/>
      <c r="K34" s="11"/>
      <c r="L34" s="84"/>
      <c r="M34" s="84"/>
      <c r="N34" s="84"/>
      <c r="O34" s="84"/>
      <c r="P34" s="84"/>
      <c r="Q34" s="19">
        <f t="shared" si="11"/>
        <v>530000</v>
      </c>
      <c r="R34" s="15">
        <v>83441</v>
      </c>
      <c r="S34" s="18">
        <v>12</v>
      </c>
      <c r="T34" s="18">
        <v>1</v>
      </c>
      <c r="U34" s="66">
        <f t="shared" si="3"/>
        <v>530684760000</v>
      </c>
      <c r="V34" s="19">
        <f t="shared" si="4"/>
        <v>561800</v>
      </c>
      <c r="W34" s="15">
        <v>83441</v>
      </c>
      <c r="X34" s="18">
        <v>12</v>
      </c>
      <c r="Y34" s="18">
        <v>1</v>
      </c>
      <c r="Z34" s="66">
        <f t="shared" si="5"/>
        <v>562525845600</v>
      </c>
    </row>
    <row r="35" spans="1:26" s="110" customFormat="1" ht="16" x14ac:dyDescent="0.2">
      <c r="A35" s="100">
        <v>7</v>
      </c>
      <c r="B35" s="118" t="s">
        <v>138</v>
      </c>
      <c r="C35" s="102" t="s">
        <v>139</v>
      </c>
      <c r="D35" s="103">
        <v>3103688</v>
      </c>
      <c r="E35" s="119">
        <v>12</v>
      </c>
      <c r="F35" s="119">
        <v>1</v>
      </c>
      <c r="G35" s="120">
        <v>20000</v>
      </c>
      <c r="H35" s="121">
        <f>+E35*F35*G35</f>
        <v>240000</v>
      </c>
      <c r="I35" s="106">
        <f>+D35*H35</f>
        <v>744885120000</v>
      </c>
      <c r="J35" s="130"/>
      <c r="K35" s="130"/>
      <c r="L35" s="107"/>
      <c r="M35" s="107"/>
      <c r="N35" s="107"/>
      <c r="O35" s="107"/>
      <c r="P35" s="107"/>
      <c r="Q35" s="108">
        <f t="shared" si="11"/>
        <v>21200</v>
      </c>
      <c r="R35" s="103">
        <v>3103688</v>
      </c>
      <c r="S35" s="119">
        <v>12</v>
      </c>
      <c r="T35" s="119">
        <v>1</v>
      </c>
      <c r="U35" s="109">
        <f t="shared" si="3"/>
        <v>789578227200</v>
      </c>
      <c r="V35" s="108">
        <f t="shared" si="4"/>
        <v>22472</v>
      </c>
      <c r="W35" s="103">
        <v>3103688</v>
      </c>
      <c r="X35" s="119">
        <v>12</v>
      </c>
      <c r="Y35" s="119">
        <v>1</v>
      </c>
      <c r="Z35" s="109">
        <f t="shared" si="5"/>
        <v>836952920832</v>
      </c>
    </row>
    <row r="36" spans="1:26" s="110" customFormat="1" ht="16" x14ac:dyDescent="0.2">
      <c r="A36" s="100">
        <v>8</v>
      </c>
      <c r="B36" s="101" t="s">
        <v>151</v>
      </c>
      <c r="C36" s="102" t="s">
        <v>141</v>
      </c>
      <c r="D36" s="103">
        <v>7895</v>
      </c>
      <c r="E36" s="104">
        <v>6</v>
      </c>
      <c r="F36" s="104">
        <v>30</v>
      </c>
      <c r="G36" s="105">
        <v>50000</v>
      </c>
      <c r="H36" s="105">
        <f>E36*F36*G36</f>
        <v>9000000</v>
      </c>
      <c r="I36" s="106">
        <f>+D36*H36</f>
        <v>71055000000</v>
      </c>
      <c r="J36" s="130"/>
      <c r="K36" s="130"/>
      <c r="L36" s="107"/>
      <c r="M36" s="107"/>
      <c r="N36" s="107"/>
      <c r="O36" s="107"/>
      <c r="P36" s="107"/>
      <c r="Q36" s="108">
        <f t="shared" si="11"/>
        <v>53000</v>
      </c>
      <c r="R36" s="103">
        <v>7895</v>
      </c>
      <c r="S36" s="104">
        <v>6</v>
      </c>
      <c r="T36" s="104">
        <v>30</v>
      </c>
      <c r="U36" s="109">
        <f t="shared" si="3"/>
        <v>75318300000</v>
      </c>
      <c r="V36" s="108">
        <f t="shared" si="4"/>
        <v>56180</v>
      </c>
      <c r="W36" s="103">
        <v>7895</v>
      </c>
      <c r="X36" s="104">
        <v>6</v>
      </c>
      <c r="Y36" s="104">
        <v>30</v>
      </c>
      <c r="Z36" s="109">
        <f t="shared" si="5"/>
        <v>79837398000</v>
      </c>
    </row>
    <row r="37" spans="1:26" s="110" customFormat="1" ht="18" customHeight="1" x14ac:dyDescent="0.2">
      <c r="A37" s="100">
        <v>9</v>
      </c>
      <c r="B37" s="126" t="s">
        <v>65</v>
      </c>
      <c r="C37" s="127" t="s">
        <v>77</v>
      </c>
      <c r="D37" s="113">
        <v>600000</v>
      </c>
      <c r="E37" s="114">
        <v>1</v>
      </c>
      <c r="F37" s="114">
        <v>1</v>
      </c>
      <c r="G37" s="115">
        <v>250000</v>
      </c>
      <c r="H37" s="115">
        <f>+E37*F37*G37</f>
        <v>250000</v>
      </c>
      <c r="I37" s="116">
        <f>+H37*D37</f>
        <v>150000000000</v>
      </c>
      <c r="J37" s="122"/>
      <c r="K37" s="122"/>
      <c r="L37" s="117"/>
      <c r="M37" s="117"/>
      <c r="N37" s="117"/>
      <c r="O37" s="117"/>
      <c r="P37" s="117"/>
      <c r="Q37" s="108">
        <f t="shared" si="11"/>
        <v>265000</v>
      </c>
      <c r="R37" s="113">
        <v>600000</v>
      </c>
      <c r="S37" s="114">
        <v>1</v>
      </c>
      <c r="T37" s="114">
        <v>1</v>
      </c>
      <c r="U37" s="109">
        <f t="shared" si="3"/>
        <v>159000000000</v>
      </c>
      <c r="V37" s="108">
        <f t="shared" si="4"/>
        <v>280900</v>
      </c>
      <c r="W37" s="113">
        <v>600000</v>
      </c>
      <c r="X37" s="114">
        <v>1</v>
      </c>
      <c r="Y37" s="114">
        <v>1</v>
      </c>
      <c r="Z37" s="109">
        <f t="shared" si="5"/>
        <v>168540000000</v>
      </c>
    </row>
    <row r="38" spans="1:26" s="110" customFormat="1" ht="16" x14ac:dyDescent="0.2">
      <c r="A38" s="100">
        <v>10</v>
      </c>
      <c r="B38" s="111" t="s">
        <v>153</v>
      </c>
      <c r="C38" s="112" t="s">
        <v>2</v>
      </c>
      <c r="D38" s="119">
        <f>3804-354</f>
        <v>3450</v>
      </c>
      <c r="E38" s="104">
        <v>12</v>
      </c>
      <c r="F38" s="104">
        <v>1</v>
      </c>
      <c r="G38" s="104">
        <v>400000</v>
      </c>
      <c r="H38" s="114">
        <f>+E38*F38*G38</f>
        <v>4800000</v>
      </c>
      <c r="I38" s="114">
        <f>+H38*D38</f>
        <v>16560000000</v>
      </c>
      <c r="J38" s="122">
        <v>3450</v>
      </c>
      <c r="K38" s="122">
        <v>24302050000</v>
      </c>
      <c r="L38" s="117"/>
      <c r="M38" s="117"/>
      <c r="N38" s="117"/>
      <c r="O38" s="117"/>
      <c r="P38" s="117"/>
      <c r="Q38" s="108"/>
      <c r="R38" s="113"/>
      <c r="S38" s="114"/>
      <c r="T38" s="114"/>
      <c r="U38" s="109"/>
      <c r="V38" s="108"/>
      <c r="W38" s="113"/>
      <c r="X38" s="114"/>
      <c r="Y38" s="114"/>
      <c r="Z38" s="109"/>
    </row>
    <row r="39" spans="1:26" ht="16" x14ac:dyDescent="0.2">
      <c r="A39" s="12">
        <v>11</v>
      </c>
      <c r="B39" s="69" t="s">
        <v>135</v>
      </c>
      <c r="C39" s="45" t="s">
        <v>76</v>
      </c>
      <c r="D39" s="87">
        <v>514</v>
      </c>
      <c r="E39" s="88">
        <v>12</v>
      </c>
      <c r="F39" s="88">
        <v>1</v>
      </c>
      <c r="G39" s="87">
        <v>62500000</v>
      </c>
      <c r="H39" s="10">
        <f>E39*F39*G39</f>
        <v>750000000</v>
      </c>
      <c r="I39" s="11">
        <f>D39*H39</f>
        <v>385500000000</v>
      </c>
      <c r="J39" s="11"/>
      <c r="K39" s="11"/>
      <c r="L39" s="84"/>
      <c r="M39" s="84"/>
      <c r="N39" s="84"/>
      <c r="O39" s="84"/>
      <c r="P39" s="84"/>
      <c r="Q39" s="19">
        <f>G39*106%</f>
        <v>66250000</v>
      </c>
      <c r="R39" s="87"/>
      <c r="S39" s="88"/>
      <c r="T39" s="88"/>
      <c r="U39" s="22"/>
      <c r="V39" s="19">
        <f t="shared" si="4"/>
        <v>70225000</v>
      </c>
      <c r="W39" s="87"/>
      <c r="X39" s="88"/>
      <c r="Y39" s="88"/>
      <c r="Z39" s="22"/>
    </row>
    <row r="40" spans="1:26" ht="16" x14ac:dyDescent="0.2">
      <c r="A40" s="12">
        <v>12</v>
      </c>
      <c r="B40" s="97" t="s">
        <v>140</v>
      </c>
      <c r="C40" s="123" t="s">
        <v>141</v>
      </c>
      <c r="D40" s="124">
        <v>10280</v>
      </c>
      <c r="E40" s="88">
        <v>1</v>
      </c>
      <c r="F40" s="88">
        <v>1</v>
      </c>
      <c r="G40" s="125">
        <v>20000000</v>
      </c>
      <c r="H40" s="125">
        <v>20000000</v>
      </c>
      <c r="I40" s="11">
        <f>D40*H40</f>
        <v>205600000000</v>
      </c>
      <c r="J40" s="11"/>
      <c r="K40" s="11"/>
      <c r="L40" s="84"/>
      <c r="M40" s="84"/>
      <c r="N40" s="84"/>
      <c r="O40" s="84"/>
      <c r="P40" s="84"/>
      <c r="Q40" s="19"/>
      <c r="R40" s="87"/>
      <c r="S40" s="88"/>
      <c r="T40" s="88"/>
      <c r="U40" s="66"/>
      <c r="V40" s="19"/>
      <c r="W40" s="87"/>
      <c r="X40" s="88"/>
      <c r="Y40" s="88"/>
      <c r="Z40" s="66"/>
    </row>
    <row r="41" spans="1:26" x14ac:dyDescent="0.2">
      <c r="A41" s="4" t="s">
        <v>46</v>
      </c>
      <c r="B41" s="73" t="s">
        <v>47</v>
      </c>
      <c r="C41" s="73"/>
      <c r="D41" s="74"/>
      <c r="E41" s="74"/>
      <c r="F41" s="74"/>
      <c r="G41" s="74"/>
      <c r="H41" s="74"/>
      <c r="I41" s="75">
        <f>SUM(I42:I54)</f>
        <v>959350800000</v>
      </c>
      <c r="J41" s="7"/>
      <c r="K41" s="7"/>
      <c r="L41" s="83"/>
      <c r="M41" s="83"/>
      <c r="N41" s="83"/>
      <c r="O41" s="83"/>
      <c r="P41" s="83"/>
      <c r="R41" s="74"/>
      <c r="S41" s="74"/>
      <c r="T41" s="74"/>
      <c r="U41" s="22">
        <f t="shared" si="3"/>
        <v>0</v>
      </c>
      <c r="V41" s="19">
        <f t="shared" si="4"/>
        <v>0</v>
      </c>
      <c r="W41" s="74"/>
      <c r="X41" s="74"/>
      <c r="Y41" s="74"/>
      <c r="Z41" s="22">
        <f t="shared" si="5"/>
        <v>0</v>
      </c>
    </row>
    <row r="42" spans="1:26" ht="16" x14ac:dyDescent="0.2">
      <c r="A42" s="12">
        <v>1</v>
      </c>
      <c r="B42" s="13" t="s">
        <v>66</v>
      </c>
      <c r="C42" s="61" t="s">
        <v>61</v>
      </c>
      <c r="D42" s="15">
        <v>83441</v>
      </c>
      <c r="E42" s="15">
        <v>2</v>
      </c>
      <c r="F42" s="15">
        <v>3</v>
      </c>
      <c r="G42" s="15">
        <v>100000</v>
      </c>
      <c r="H42" s="10">
        <f>+E42*F42*G42</f>
        <v>600000</v>
      </c>
      <c r="I42" s="11">
        <f>+D42*H42</f>
        <v>50064600000</v>
      </c>
      <c r="J42" s="11"/>
      <c r="K42" s="11"/>
      <c r="L42" s="84"/>
      <c r="M42" s="84"/>
      <c r="N42" s="84"/>
      <c r="O42" s="84"/>
      <c r="P42" s="84"/>
      <c r="Q42" s="19">
        <f t="shared" ref="Q42:Q54" si="14">G42*106%</f>
        <v>106000</v>
      </c>
      <c r="R42" s="15">
        <v>83441</v>
      </c>
      <c r="S42" s="15">
        <v>2</v>
      </c>
      <c r="T42" s="15">
        <v>3</v>
      </c>
      <c r="U42" s="22">
        <f t="shared" si="3"/>
        <v>53068476000</v>
      </c>
      <c r="V42" s="19">
        <f t="shared" si="4"/>
        <v>112360</v>
      </c>
      <c r="W42" s="15">
        <v>83441</v>
      </c>
      <c r="X42" s="15">
        <v>2</v>
      </c>
      <c r="Y42" s="15">
        <v>3</v>
      </c>
      <c r="Z42" s="22">
        <f t="shared" si="5"/>
        <v>56252584560</v>
      </c>
    </row>
    <row r="43" spans="1:26" ht="16" x14ac:dyDescent="0.2">
      <c r="A43" s="12">
        <v>2</v>
      </c>
      <c r="B43" s="13" t="s">
        <v>67</v>
      </c>
      <c r="C43" s="61" t="s">
        <v>61</v>
      </c>
      <c r="D43" s="15">
        <v>83441</v>
      </c>
      <c r="E43" s="15">
        <v>12</v>
      </c>
      <c r="F43" s="15">
        <v>1</v>
      </c>
      <c r="G43" s="15">
        <v>200000</v>
      </c>
      <c r="H43" s="10">
        <f>+E43*F43*G43</f>
        <v>2400000</v>
      </c>
      <c r="I43" s="11">
        <f>+D43*H43</f>
        <v>200258400000</v>
      </c>
      <c r="J43" s="11"/>
      <c r="K43" s="11"/>
      <c r="L43" s="84"/>
      <c r="M43" s="84"/>
      <c r="N43" s="84"/>
      <c r="O43" s="84"/>
      <c r="P43" s="84"/>
      <c r="Q43" s="19">
        <f t="shared" si="14"/>
        <v>212000</v>
      </c>
      <c r="R43" s="15">
        <v>83441</v>
      </c>
      <c r="S43" s="15">
        <v>12</v>
      </c>
      <c r="T43" s="15">
        <v>1</v>
      </c>
      <c r="U43" s="22">
        <f t="shared" si="3"/>
        <v>212273904000</v>
      </c>
      <c r="V43" s="19">
        <f t="shared" si="4"/>
        <v>224720</v>
      </c>
      <c r="W43" s="15">
        <v>83441</v>
      </c>
      <c r="X43" s="15">
        <v>12</v>
      </c>
      <c r="Y43" s="15">
        <v>1</v>
      </c>
      <c r="Z43" s="22">
        <f t="shared" si="5"/>
        <v>225010338240</v>
      </c>
    </row>
    <row r="44" spans="1:26" ht="16" x14ac:dyDescent="0.2">
      <c r="A44" s="12">
        <v>3</v>
      </c>
      <c r="B44" s="13" t="s">
        <v>68</v>
      </c>
      <c r="C44" s="61" t="s">
        <v>61</v>
      </c>
      <c r="D44" s="15">
        <v>44360</v>
      </c>
      <c r="E44" s="15">
        <v>12</v>
      </c>
      <c r="F44" s="15">
        <v>1</v>
      </c>
      <c r="G44" s="15">
        <v>750000</v>
      </c>
      <c r="H44" s="10">
        <f>+E44*F44*G44</f>
        <v>9000000</v>
      </c>
      <c r="I44" s="11">
        <f>+D44*H44</f>
        <v>399240000000</v>
      </c>
      <c r="J44" s="11"/>
      <c r="K44" s="11"/>
      <c r="L44" s="84"/>
      <c r="M44" s="84"/>
      <c r="N44" s="84"/>
      <c r="O44" s="84"/>
      <c r="P44" s="84"/>
      <c r="Q44" s="19">
        <f t="shared" si="14"/>
        <v>795000</v>
      </c>
      <c r="R44" s="15">
        <v>44360</v>
      </c>
      <c r="S44" s="15">
        <v>12</v>
      </c>
      <c r="T44" s="15">
        <v>1</v>
      </c>
      <c r="U44" s="22">
        <f t="shared" si="3"/>
        <v>423194400000</v>
      </c>
      <c r="V44" s="19">
        <f t="shared" si="4"/>
        <v>842700</v>
      </c>
      <c r="W44" s="15">
        <v>44360</v>
      </c>
      <c r="X44" s="15">
        <v>12</v>
      </c>
      <c r="Y44" s="15">
        <v>1</v>
      </c>
      <c r="Z44" s="22">
        <f t="shared" si="5"/>
        <v>448586064000</v>
      </c>
    </row>
    <row r="45" spans="1:26" x14ac:dyDescent="0.2">
      <c r="A45" s="8">
        <v>4</v>
      </c>
      <c r="B45" s="33" t="s">
        <v>120</v>
      </c>
      <c r="C45" s="61" t="s">
        <v>22</v>
      </c>
      <c r="D45" s="61">
        <v>514</v>
      </c>
      <c r="E45" s="62"/>
      <c r="F45" s="61"/>
      <c r="G45" s="62"/>
      <c r="H45" s="62">
        <f>H46+H47+H48+H51+H52+H53+H54</f>
        <v>223950000</v>
      </c>
      <c r="I45" s="63">
        <f>I46+I47+I50+I51+I52+I53+I54</f>
        <v>149702500000</v>
      </c>
      <c r="J45" s="63"/>
      <c r="K45" s="63"/>
      <c r="L45" s="21"/>
      <c r="M45" s="21"/>
      <c r="N45" s="21"/>
      <c r="O45" s="21"/>
      <c r="P45" s="21"/>
      <c r="Q45" s="19">
        <f t="shared" si="14"/>
        <v>0</v>
      </c>
      <c r="R45" s="61">
        <v>514</v>
      </c>
      <c r="S45" s="62"/>
      <c r="T45" s="61"/>
      <c r="U45" s="22">
        <f t="shared" si="3"/>
        <v>0</v>
      </c>
      <c r="V45" s="19">
        <f t="shared" si="4"/>
        <v>0</v>
      </c>
      <c r="W45" s="61">
        <v>514</v>
      </c>
      <c r="X45" s="62"/>
      <c r="Y45" s="61"/>
      <c r="Z45" s="22">
        <f t="shared" si="5"/>
        <v>0</v>
      </c>
    </row>
    <row r="46" spans="1:26" hidden="1" x14ac:dyDescent="0.2">
      <c r="A46" s="8"/>
      <c r="B46" s="33" t="s">
        <v>142</v>
      </c>
      <c r="C46" s="61" t="s">
        <v>22</v>
      </c>
      <c r="D46" s="61">
        <v>514</v>
      </c>
      <c r="E46" s="62">
        <v>1</v>
      </c>
      <c r="F46" s="61">
        <v>1</v>
      </c>
      <c r="G46" s="62">
        <v>50000000</v>
      </c>
      <c r="H46" s="62">
        <f>E46*F46*G46</f>
        <v>50000000</v>
      </c>
      <c r="I46" s="63">
        <f>H46*D46</f>
        <v>25700000000</v>
      </c>
      <c r="J46" s="63"/>
      <c r="K46" s="63"/>
      <c r="L46" s="21"/>
      <c r="M46" s="21"/>
      <c r="N46" s="21"/>
      <c r="O46" s="21"/>
      <c r="P46" s="21"/>
      <c r="Q46" s="19">
        <f t="shared" si="14"/>
        <v>53000000</v>
      </c>
      <c r="R46" s="61">
        <v>514</v>
      </c>
      <c r="S46" s="62">
        <v>1</v>
      </c>
      <c r="T46" s="61">
        <v>1</v>
      </c>
      <c r="U46" s="22">
        <f t="shared" si="3"/>
        <v>27242000000</v>
      </c>
      <c r="V46" s="19">
        <f t="shared" si="4"/>
        <v>56180000</v>
      </c>
      <c r="W46" s="61">
        <v>514</v>
      </c>
      <c r="X46" s="62">
        <v>1</v>
      </c>
      <c r="Y46" s="61">
        <v>1</v>
      </c>
      <c r="Z46" s="22">
        <f t="shared" si="5"/>
        <v>28876520000</v>
      </c>
    </row>
    <row r="47" spans="1:26" hidden="1" x14ac:dyDescent="0.2">
      <c r="A47" s="8"/>
      <c r="B47" s="33" t="s">
        <v>143</v>
      </c>
      <c r="C47" s="61" t="s">
        <v>22</v>
      </c>
      <c r="D47" s="61">
        <v>514</v>
      </c>
      <c r="E47" s="65">
        <v>1</v>
      </c>
      <c r="F47" s="64">
        <v>500</v>
      </c>
      <c r="G47" s="65">
        <v>50000</v>
      </c>
      <c r="H47" s="62">
        <f t="shared" ref="H47:H54" si="15">E47*F47*G47</f>
        <v>25000000</v>
      </c>
      <c r="I47" s="63">
        <f t="shared" ref="I47:I54" si="16">D47*H47</f>
        <v>12850000000</v>
      </c>
      <c r="J47" s="63"/>
      <c r="K47" s="63"/>
      <c r="L47" s="21"/>
      <c r="M47" s="21"/>
      <c r="N47" s="21"/>
      <c r="O47" s="21"/>
      <c r="P47" s="21"/>
      <c r="Q47" s="19">
        <f t="shared" si="14"/>
        <v>53000</v>
      </c>
      <c r="R47" s="61">
        <v>514</v>
      </c>
      <c r="S47" s="65">
        <v>1</v>
      </c>
      <c r="T47" s="64">
        <v>500</v>
      </c>
      <c r="U47" s="22">
        <f t="shared" si="3"/>
        <v>13621000000</v>
      </c>
      <c r="V47" s="19">
        <f t="shared" si="4"/>
        <v>56180</v>
      </c>
      <c r="W47" s="61">
        <v>514</v>
      </c>
      <c r="X47" s="65">
        <v>1</v>
      </c>
      <c r="Y47" s="64">
        <v>500</v>
      </c>
      <c r="Z47" s="22">
        <f t="shared" si="5"/>
        <v>14438260000</v>
      </c>
    </row>
    <row r="48" spans="1:26" hidden="1" x14ac:dyDescent="0.2">
      <c r="A48" s="8"/>
      <c r="B48" s="33" t="s">
        <v>144</v>
      </c>
      <c r="C48" s="61" t="s">
        <v>22</v>
      </c>
      <c r="D48" s="61">
        <v>514</v>
      </c>
      <c r="E48" s="65">
        <v>1</v>
      </c>
      <c r="F48" s="64">
        <v>1</v>
      </c>
      <c r="G48" s="65">
        <v>200000</v>
      </c>
      <c r="H48" s="62">
        <f t="shared" si="15"/>
        <v>200000</v>
      </c>
      <c r="I48" s="63">
        <f t="shared" si="16"/>
        <v>102800000</v>
      </c>
      <c r="J48" s="63"/>
      <c r="K48" s="63"/>
      <c r="L48" s="21"/>
      <c r="M48" s="21"/>
      <c r="N48" s="21"/>
      <c r="O48" s="21"/>
      <c r="P48" s="21"/>
      <c r="Q48" s="19">
        <f t="shared" si="14"/>
        <v>212000</v>
      </c>
      <c r="R48" s="61">
        <v>514</v>
      </c>
      <c r="S48" s="65">
        <v>1</v>
      </c>
      <c r="T48" s="64">
        <v>1</v>
      </c>
      <c r="U48" s="22">
        <f t="shared" si="3"/>
        <v>108968000</v>
      </c>
      <c r="V48" s="19">
        <f t="shared" si="4"/>
        <v>224720</v>
      </c>
      <c r="W48" s="61">
        <v>514</v>
      </c>
      <c r="X48" s="65">
        <v>1</v>
      </c>
      <c r="Y48" s="64">
        <v>1</v>
      </c>
      <c r="Z48" s="22">
        <f t="shared" si="5"/>
        <v>115506080</v>
      </c>
    </row>
    <row r="49" spans="1:26" hidden="1" x14ac:dyDescent="0.2">
      <c r="A49" s="8"/>
      <c r="B49" s="33" t="s">
        <v>145</v>
      </c>
      <c r="C49" s="61" t="s">
        <v>22</v>
      </c>
      <c r="D49" s="61">
        <v>514</v>
      </c>
      <c r="E49" s="65">
        <v>1</v>
      </c>
      <c r="F49" s="64">
        <v>100</v>
      </c>
      <c r="G49" s="65">
        <v>200000</v>
      </c>
      <c r="H49" s="62">
        <f t="shared" si="15"/>
        <v>20000000</v>
      </c>
      <c r="I49" s="63">
        <f t="shared" si="16"/>
        <v>10280000000</v>
      </c>
      <c r="J49" s="63"/>
      <c r="K49" s="63"/>
      <c r="L49" s="21"/>
      <c r="M49" s="21"/>
      <c r="N49" s="21"/>
      <c r="O49" s="21"/>
      <c r="P49" s="21"/>
      <c r="Q49" s="19">
        <f t="shared" si="14"/>
        <v>212000</v>
      </c>
      <c r="R49" s="61">
        <v>514</v>
      </c>
      <c r="S49" s="65">
        <v>1</v>
      </c>
      <c r="T49" s="64">
        <v>100</v>
      </c>
      <c r="U49" s="22">
        <f t="shared" si="3"/>
        <v>10896800000</v>
      </c>
      <c r="V49" s="19">
        <f t="shared" si="4"/>
        <v>224720</v>
      </c>
      <c r="W49" s="61">
        <v>514</v>
      </c>
      <c r="X49" s="65">
        <v>1</v>
      </c>
      <c r="Y49" s="64">
        <v>100</v>
      </c>
      <c r="Z49" s="22">
        <f t="shared" si="5"/>
        <v>11550608000</v>
      </c>
    </row>
    <row r="50" spans="1:26" hidden="1" x14ac:dyDescent="0.2">
      <c r="A50" s="8"/>
      <c r="B50" s="33" t="s">
        <v>146</v>
      </c>
      <c r="C50" s="61" t="s">
        <v>22</v>
      </c>
      <c r="D50" s="61">
        <v>514</v>
      </c>
      <c r="E50" s="65">
        <v>1</v>
      </c>
      <c r="F50" s="64">
        <v>15</v>
      </c>
      <c r="G50" s="65">
        <v>4500000</v>
      </c>
      <c r="H50" s="62">
        <f t="shared" si="15"/>
        <v>67500000</v>
      </c>
      <c r="I50" s="63">
        <f t="shared" si="16"/>
        <v>34695000000</v>
      </c>
      <c r="J50" s="63"/>
      <c r="K50" s="63"/>
      <c r="L50" s="21"/>
      <c r="M50" s="21"/>
      <c r="N50" s="21"/>
      <c r="O50" s="21"/>
      <c r="P50" s="21"/>
      <c r="Q50" s="19">
        <f t="shared" si="14"/>
        <v>4770000</v>
      </c>
      <c r="R50" s="61">
        <v>514</v>
      </c>
      <c r="S50" s="65">
        <v>1</v>
      </c>
      <c r="T50" s="64">
        <v>15</v>
      </c>
      <c r="U50" s="22">
        <f t="shared" si="3"/>
        <v>36776700000</v>
      </c>
      <c r="V50" s="19">
        <f t="shared" si="4"/>
        <v>5056200</v>
      </c>
      <c r="W50" s="61">
        <v>514</v>
      </c>
      <c r="X50" s="65">
        <v>1</v>
      </c>
      <c r="Y50" s="64">
        <v>15</v>
      </c>
      <c r="Z50" s="22">
        <f t="shared" si="5"/>
        <v>38983302000</v>
      </c>
    </row>
    <row r="51" spans="1:26" hidden="1" x14ac:dyDescent="0.2">
      <c r="A51" s="8"/>
      <c r="B51" s="33" t="s">
        <v>147</v>
      </c>
      <c r="C51" s="61" t="s">
        <v>22</v>
      </c>
      <c r="D51" s="61">
        <v>514</v>
      </c>
      <c r="E51" s="65">
        <v>1</v>
      </c>
      <c r="F51" s="61">
        <v>3500</v>
      </c>
      <c r="G51" s="65">
        <v>2500</v>
      </c>
      <c r="H51" s="62">
        <f t="shared" si="15"/>
        <v>8750000</v>
      </c>
      <c r="I51" s="63">
        <f t="shared" si="16"/>
        <v>4497500000</v>
      </c>
      <c r="J51" s="63"/>
      <c r="K51" s="63"/>
      <c r="L51" s="21"/>
      <c r="M51" s="21"/>
      <c r="N51" s="21"/>
      <c r="O51" s="21"/>
      <c r="P51" s="21"/>
      <c r="Q51" s="19">
        <f t="shared" si="14"/>
        <v>2650</v>
      </c>
      <c r="R51" s="61">
        <v>514</v>
      </c>
      <c r="S51" s="65">
        <v>1</v>
      </c>
      <c r="T51" s="61">
        <v>3500</v>
      </c>
      <c r="U51" s="22">
        <f t="shared" si="3"/>
        <v>4767350000</v>
      </c>
      <c r="V51" s="19">
        <f t="shared" si="4"/>
        <v>2809</v>
      </c>
      <c r="W51" s="61">
        <v>514</v>
      </c>
      <c r="X51" s="65">
        <v>1</v>
      </c>
      <c r="Y51" s="61">
        <v>3500</v>
      </c>
      <c r="Z51" s="22">
        <f t="shared" si="5"/>
        <v>5053391000</v>
      </c>
    </row>
    <row r="52" spans="1:26" hidden="1" x14ac:dyDescent="0.2">
      <c r="A52" s="8"/>
      <c r="B52" s="33" t="s">
        <v>148</v>
      </c>
      <c r="C52" s="61" t="s">
        <v>22</v>
      </c>
      <c r="D52" s="61">
        <v>514</v>
      </c>
      <c r="E52" s="65">
        <v>2</v>
      </c>
      <c r="F52" s="61">
        <v>1</v>
      </c>
      <c r="G52" s="65">
        <v>15000000</v>
      </c>
      <c r="H52" s="62">
        <f t="shared" si="15"/>
        <v>30000000</v>
      </c>
      <c r="I52" s="63">
        <f t="shared" si="16"/>
        <v>15420000000</v>
      </c>
      <c r="J52" s="63"/>
      <c r="K52" s="63"/>
      <c r="L52" s="21"/>
      <c r="M52" s="21"/>
      <c r="N52" s="21"/>
      <c r="O52" s="21"/>
      <c r="P52" s="21"/>
      <c r="Q52" s="19">
        <f t="shared" si="14"/>
        <v>15900000</v>
      </c>
      <c r="R52" s="61">
        <v>514</v>
      </c>
      <c r="S52" s="65">
        <v>2</v>
      </c>
      <c r="T52" s="61">
        <v>1</v>
      </c>
      <c r="U52" s="22">
        <f t="shared" si="3"/>
        <v>16345200000</v>
      </c>
      <c r="V52" s="19">
        <f t="shared" si="4"/>
        <v>16854000</v>
      </c>
      <c r="W52" s="61">
        <v>514</v>
      </c>
      <c r="X52" s="65">
        <v>2</v>
      </c>
      <c r="Y52" s="61">
        <v>1</v>
      </c>
      <c r="Z52" s="22">
        <f t="shared" si="5"/>
        <v>17325912000</v>
      </c>
    </row>
    <row r="53" spans="1:26" hidden="1" x14ac:dyDescent="0.2">
      <c r="A53" s="8"/>
      <c r="B53" s="33" t="s">
        <v>149</v>
      </c>
      <c r="C53" s="61" t="s">
        <v>22</v>
      </c>
      <c r="D53" s="61">
        <v>514</v>
      </c>
      <c r="E53" s="65">
        <v>2</v>
      </c>
      <c r="F53" s="61">
        <v>1</v>
      </c>
      <c r="G53" s="65">
        <v>25000000</v>
      </c>
      <c r="H53" s="62">
        <f t="shared" si="15"/>
        <v>50000000</v>
      </c>
      <c r="I53" s="63">
        <f t="shared" si="16"/>
        <v>25700000000</v>
      </c>
      <c r="J53" s="63"/>
      <c r="K53" s="63"/>
      <c r="L53" s="21"/>
      <c r="M53" s="21"/>
      <c r="N53" s="21"/>
      <c r="O53" s="21"/>
      <c r="P53" s="21"/>
      <c r="Q53" s="19">
        <f t="shared" si="14"/>
        <v>26500000</v>
      </c>
      <c r="R53" s="61">
        <v>514</v>
      </c>
      <c r="S53" s="65">
        <v>2</v>
      </c>
      <c r="T53" s="61">
        <v>1</v>
      </c>
      <c r="U53" s="22">
        <f t="shared" si="3"/>
        <v>27242000000</v>
      </c>
      <c r="V53" s="19">
        <f t="shared" si="4"/>
        <v>28090000</v>
      </c>
      <c r="W53" s="61">
        <v>514</v>
      </c>
      <c r="X53" s="65">
        <v>2</v>
      </c>
      <c r="Y53" s="61">
        <v>1</v>
      </c>
      <c r="Z53" s="22">
        <f t="shared" si="5"/>
        <v>28876520000</v>
      </c>
    </row>
    <row r="54" spans="1:26" hidden="1" x14ac:dyDescent="0.2">
      <c r="A54" s="8"/>
      <c r="B54" s="33" t="s">
        <v>150</v>
      </c>
      <c r="C54" s="61" t="s">
        <v>22</v>
      </c>
      <c r="D54" s="61">
        <v>514</v>
      </c>
      <c r="E54" s="65">
        <v>2</v>
      </c>
      <c r="F54" s="61">
        <v>1</v>
      </c>
      <c r="G54" s="65">
        <v>30000000</v>
      </c>
      <c r="H54" s="62">
        <f t="shared" si="15"/>
        <v>60000000</v>
      </c>
      <c r="I54" s="63">
        <f t="shared" si="16"/>
        <v>30840000000</v>
      </c>
      <c r="J54" s="63"/>
      <c r="K54" s="63"/>
      <c r="L54" s="21"/>
      <c r="M54" s="21"/>
      <c r="N54" s="21"/>
      <c r="O54" s="21"/>
      <c r="P54" s="21"/>
      <c r="Q54" s="19">
        <f t="shared" si="14"/>
        <v>31800000</v>
      </c>
      <c r="R54" s="61">
        <v>514</v>
      </c>
      <c r="S54" s="65">
        <v>2</v>
      </c>
      <c r="T54" s="61">
        <v>1</v>
      </c>
      <c r="U54" s="22">
        <f t="shared" si="3"/>
        <v>32690400000</v>
      </c>
      <c r="V54" s="19">
        <f t="shared" si="4"/>
        <v>33708000</v>
      </c>
      <c r="W54" s="61">
        <v>514</v>
      </c>
      <c r="X54" s="65">
        <v>2</v>
      </c>
      <c r="Y54" s="61">
        <v>1</v>
      </c>
      <c r="Z54" s="22">
        <f t="shared" si="5"/>
        <v>34651824000</v>
      </c>
    </row>
    <row r="55" spans="1:26" x14ac:dyDescent="0.2">
      <c r="A55" s="4" t="s">
        <v>50</v>
      </c>
      <c r="B55" s="5" t="s">
        <v>51</v>
      </c>
      <c r="C55" s="5"/>
      <c r="D55" s="4"/>
      <c r="E55" s="4"/>
      <c r="F55" s="4"/>
      <c r="G55" s="4"/>
      <c r="H55" s="4"/>
      <c r="I55" s="7">
        <f>SUM(I56:I58)</f>
        <v>89442000000</v>
      </c>
      <c r="J55" s="7"/>
      <c r="K55" s="7"/>
      <c r="L55" s="83"/>
      <c r="M55" s="83"/>
      <c r="N55" s="83"/>
      <c r="O55" s="83"/>
      <c r="P55" s="83"/>
      <c r="R55" s="4"/>
      <c r="S55" s="4"/>
      <c r="T55" s="4"/>
      <c r="U55" s="22">
        <f t="shared" si="3"/>
        <v>0</v>
      </c>
      <c r="V55" s="19">
        <f t="shared" si="4"/>
        <v>0</v>
      </c>
      <c r="W55" s="4"/>
      <c r="X55" s="4"/>
      <c r="Y55" s="4"/>
      <c r="Z55" s="22">
        <f t="shared" si="5"/>
        <v>0</v>
      </c>
    </row>
    <row r="56" spans="1:26" x14ac:dyDescent="0.2">
      <c r="A56" s="8">
        <v>1</v>
      </c>
      <c r="B56" s="9" t="s">
        <v>52</v>
      </c>
      <c r="C56" s="61" t="s">
        <v>22</v>
      </c>
      <c r="D56" s="10">
        <v>514</v>
      </c>
      <c r="E56" s="10">
        <v>12</v>
      </c>
      <c r="F56" s="10">
        <v>5</v>
      </c>
      <c r="G56" s="10">
        <v>1500000</v>
      </c>
      <c r="H56" s="10">
        <f>+E56*F56*G56</f>
        <v>90000000</v>
      </c>
      <c r="I56" s="11">
        <f>+D56*H56</f>
        <v>46260000000</v>
      </c>
      <c r="J56" s="11"/>
      <c r="K56" s="11"/>
      <c r="L56" s="84"/>
      <c r="M56" s="84"/>
      <c r="N56" s="84"/>
      <c r="O56" s="84"/>
      <c r="P56" s="84"/>
      <c r="Q56" s="19">
        <f t="shared" ref="Q56:Q58" si="17">G56*106%</f>
        <v>1590000</v>
      </c>
      <c r="R56" s="10">
        <v>514</v>
      </c>
      <c r="S56" s="10">
        <v>12</v>
      </c>
      <c r="T56" s="10">
        <v>5</v>
      </c>
      <c r="U56" s="22">
        <f t="shared" si="3"/>
        <v>49035600000</v>
      </c>
      <c r="V56" s="19">
        <f t="shared" si="4"/>
        <v>1685400</v>
      </c>
      <c r="W56" s="10">
        <v>514</v>
      </c>
      <c r="X56" s="10">
        <v>12</v>
      </c>
      <c r="Y56" s="10">
        <v>5</v>
      </c>
      <c r="Z56" s="22">
        <f t="shared" si="5"/>
        <v>51977736000</v>
      </c>
    </row>
    <row r="57" spans="1:26" x14ac:dyDescent="0.2">
      <c r="A57" s="316">
        <v>2</v>
      </c>
      <c r="B57" s="14" t="s">
        <v>53</v>
      </c>
      <c r="C57" s="61" t="s">
        <v>55</v>
      </c>
      <c r="D57" s="15">
        <v>6297</v>
      </c>
      <c r="E57" s="15">
        <v>12</v>
      </c>
      <c r="F57" s="15">
        <v>1</v>
      </c>
      <c r="G57" s="15">
        <v>500000</v>
      </c>
      <c r="H57" s="15">
        <f>+E57*F57*G57</f>
        <v>6000000</v>
      </c>
      <c r="I57" s="23">
        <f t="shared" ref="I57:I58" si="18">+D57*H57</f>
        <v>37782000000</v>
      </c>
      <c r="J57" s="23"/>
      <c r="K57" s="23"/>
      <c r="L57" s="85"/>
      <c r="M57" s="85"/>
      <c r="N57" s="85"/>
      <c r="O57" s="85"/>
      <c r="P57" s="85"/>
      <c r="Q57" s="19">
        <f t="shared" si="17"/>
        <v>530000</v>
      </c>
      <c r="R57" s="15">
        <v>6297</v>
      </c>
      <c r="S57" s="15">
        <v>12</v>
      </c>
      <c r="T57" s="15">
        <v>1</v>
      </c>
      <c r="U57" s="22">
        <f t="shared" si="3"/>
        <v>40048920000</v>
      </c>
      <c r="V57" s="19">
        <f t="shared" si="4"/>
        <v>561800</v>
      </c>
      <c r="W57" s="15">
        <v>6297</v>
      </c>
      <c r="X57" s="15">
        <v>12</v>
      </c>
      <c r="Y57" s="15">
        <v>1</v>
      </c>
      <c r="Z57" s="22">
        <f t="shared" si="5"/>
        <v>42451855200</v>
      </c>
    </row>
    <row r="58" spans="1:26" x14ac:dyDescent="0.2">
      <c r="A58" s="316"/>
      <c r="B58" s="26" t="s">
        <v>152</v>
      </c>
      <c r="C58" s="61" t="s">
        <v>57</v>
      </c>
      <c r="D58" s="15">
        <v>90</v>
      </c>
      <c r="E58" s="15">
        <v>12</v>
      </c>
      <c r="F58" s="15">
        <v>1</v>
      </c>
      <c r="G58" s="15">
        <v>5000000</v>
      </c>
      <c r="H58" s="15">
        <f>+E58*F58*G58</f>
        <v>60000000</v>
      </c>
      <c r="I58" s="23">
        <f t="shared" si="18"/>
        <v>5400000000</v>
      </c>
      <c r="J58" s="23"/>
      <c r="K58" s="23"/>
      <c r="L58" s="85"/>
      <c r="M58" s="85"/>
      <c r="N58" s="85"/>
      <c r="O58" s="85"/>
      <c r="P58" s="85"/>
      <c r="Q58" s="19">
        <f t="shared" si="17"/>
        <v>5300000</v>
      </c>
      <c r="R58" s="15">
        <v>90</v>
      </c>
      <c r="S58" s="15">
        <v>12</v>
      </c>
      <c r="T58" s="15">
        <v>1</v>
      </c>
      <c r="U58" s="22">
        <f t="shared" si="3"/>
        <v>5724000000</v>
      </c>
      <c r="V58" s="19">
        <f t="shared" si="4"/>
        <v>5618000</v>
      </c>
      <c r="W58" s="15">
        <v>90</v>
      </c>
      <c r="X58" s="15">
        <v>12</v>
      </c>
      <c r="Y58" s="15">
        <v>1</v>
      </c>
      <c r="Z58" s="22">
        <f t="shared" si="5"/>
        <v>6067440000</v>
      </c>
    </row>
    <row r="59" spans="1:26" x14ac:dyDescent="0.2">
      <c r="A59" s="317" t="s">
        <v>54</v>
      </c>
      <c r="B59" s="318"/>
      <c r="C59" s="318"/>
      <c r="D59" s="318"/>
      <c r="E59" s="318"/>
      <c r="F59" s="318"/>
      <c r="G59" s="318"/>
      <c r="H59" s="319"/>
      <c r="I59" s="25">
        <f>+I5+I13+I23+I28+I41+I55</f>
        <v>6325809842000</v>
      </c>
      <c r="J59" s="25"/>
      <c r="K59" s="25"/>
      <c r="L59" s="86"/>
      <c r="M59" s="86"/>
      <c r="N59" s="86"/>
      <c r="O59" s="86"/>
      <c r="P59" s="86"/>
    </row>
    <row r="60" spans="1:26" x14ac:dyDescent="0.2">
      <c r="D60" s="20"/>
      <c r="G60" s="19"/>
    </row>
    <row r="61" spans="1:26" x14ac:dyDescent="0.2">
      <c r="D61" s="19"/>
    </row>
    <row r="62" spans="1:26" x14ac:dyDescent="0.2">
      <c r="D62" s="19"/>
    </row>
  </sheetData>
  <mergeCells count="5">
    <mergeCell ref="A1:I1"/>
    <mergeCell ref="A2:I2"/>
    <mergeCell ref="J3:K3"/>
    <mergeCell ref="A57:A58"/>
    <mergeCell ref="A59:H59"/>
  </mergeCells>
  <pageMargins left="0" right="0" top="0" bottom="0" header="0.31496062992125984" footer="0.31496062992125984"/>
  <pageSetup paperSize="9" scale="56" orientation="portrait" r:id="rId1"/>
  <colBreaks count="1" manualBreakCount="1">
    <brk id="9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/>
  <dimension ref="A1:K65"/>
  <sheetViews>
    <sheetView zoomScale="90" zoomScaleNormal="90" zoomScalePageLayoutView="90" workbookViewId="0">
      <selection activeCell="A3" sqref="A1:B1048576"/>
    </sheetView>
  </sheetViews>
  <sheetFormatPr baseColWidth="10" defaultColWidth="8.83203125" defaultRowHeight="15" x14ac:dyDescent="0.2"/>
  <cols>
    <col min="1" max="1" width="3.83203125" bestFit="1" customWidth="1"/>
    <col min="2" max="2" width="73.5" customWidth="1"/>
    <col min="3" max="3" width="35.1640625" customWidth="1"/>
    <col min="4" max="4" width="11.5" bestFit="1" customWidth="1"/>
    <col min="5" max="5" width="16.1640625" bestFit="1" customWidth="1"/>
    <col min="6" max="6" width="23.83203125" bestFit="1" customWidth="1"/>
    <col min="7" max="7" width="13" bestFit="1" customWidth="1"/>
    <col min="8" max="8" width="19.83203125" bestFit="1" customWidth="1"/>
    <col min="9" max="9" width="11.5" bestFit="1" customWidth="1"/>
    <col min="10" max="10" width="16.1640625" bestFit="1" customWidth="1"/>
    <col min="11" max="11" width="15.1640625" bestFit="1" customWidth="1"/>
  </cols>
  <sheetData>
    <row r="1" spans="1:11" x14ac:dyDescent="0.2">
      <c r="A1" s="314" t="s">
        <v>71</v>
      </c>
      <c r="B1" s="314"/>
      <c r="C1" s="314"/>
      <c r="D1" s="314"/>
      <c r="E1" s="314"/>
      <c r="F1" s="314"/>
    </row>
    <row r="2" spans="1:11" x14ac:dyDescent="0.2">
      <c r="A2" s="314" t="s">
        <v>72</v>
      </c>
      <c r="B2" s="314"/>
      <c r="C2" s="314"/>
      <c r="D2" s="314"/>
      <c r="E2" s="314"/>
      <c r="F2" s="314"/>
    </row>
    <row r="4" spans="1:11" ht="16" x14ac:dyDescent="0.2">
      <c r="A4" s="1" t="s">
        <v>3</v>
      </c>
      <c r="B4" s="1" t="s">
        <v>4</v>
      </c>
      <c r="C4" s="1" t="s">
        <v>5</v>
      </c>
      <c r="D4" s="1" t="s">
        <v>6</v>
      </c>
      <c r="E4" s="2" t="s">
        <v>10</v>
      </c>
      <c r="F4" s="3" t="s">
        <v>58</v>
      </c>
    </row>
    <row r="5" spans="1:11" x14ac:dyDescent="0.2">
      <c r="A5" s="4" t="s">
        <v>11</v>
      </c>
      <c r="B5" s="5" t="s">
        <v>0</v>
      </c>
      <c r="C5" s="6"/>
      <c r="D5" s="4"/>
      <c r="E5" s="7"/>
      <c r="F5" s="7">
        <v>414835650000</v>
      </c>
    </row>
    <row r="6" spans="1:11" ht="16" x14ac:dyDescent="0.2">
      <c r="A6" s="8">
        <v>1</v>
      </c>
      <c r="B6" s="9" t="s">
        <v>12</v>
      </c>
      <c r="C6" s="45" t="s">
        <v>13</v>
      </c>
      <c r="D6" s="10">
        <v>6387</v>
      </c>
      <c r="E6" s="10">
        <v>27000000</v>
      </c>
      <c r="F6" s="11">
        <v>172449000000</v>
      </c>
    </row>
    <row r="7" spans="1:11" ht="16" x14ac:dyDescent="0.2">
      <c r="A7" s="8">
        <v>2</v>
      </c>
      <c r="B7" s="9" t="s">
        <v>14</v>
      </c>
      <c r="C7" s="45" t="s">
        <v>13</v>
      </c>
      <c r="D7" s="10">
        <v>6387</v>
      </c>
      <c r="E7" s="10">
        <v>5400000</v>
      </c>
      <c r="F7" s="11">
        <v>34489800000</v>
      </c>
    </row>
    <row r="8" spans="1:11" ht="16" x14ac:dyDescent="0.2">
      <c r="A8" s="8">
        <v>3</v>
      </c>
      <c r="B8" s="9" t="s">
        <v>15</v>
      </c>
      <c r="C8" s="45" t="s">
        <v>13</v>
      </c>
      <c r="D8" s="10">
        <v>6387</v>
      </c>
      <c r="E8" s="10">
        <v>3375000</v>
      </c>
      <c r="F8" s="11">
        <v>21556125000</v>
      </c>
      <c r="H8" s="19"/>
    </row>
    <row r="9" spans="1:11" ht="16" x14ac:dyDescent="0.2">
      <c r="A9" s="8">
        <v>4</v>
      </c>
      <c r="B9" s="9" t="s">
        <v>16</v>
      </c>
      <c r="C9" s="45" t="s">
        <v>13</v>
      </c>
      <c r="D9" s="10">
        <v>6387</v>
      </c>
      <c r="E9" s="10">
        <v>3375000</v>
      </c>
      <c r="F9" s="11">
        <v>21556125000</v>
      </c>
      <c r="H9" s="19"/>
    </row>
    <row r="10" spans="1:11" ht="16" x14ac:dyDescent="0.2">
      <c r="A10" s="8">
        <v>5</v>
      </c>
      <c r="B10" s="9" t="s">
        <v>69</v>
      </c>
      <c r="C10" s="45" t="s">
        <v>13</v>
      </c>
      <c r="D10" s="10">
        <v>6387</v>
      </c>
      <c r="E10" s="10">
        <v>3000000</v>
      </c>
      <c r="F10" s="11">
        <v>19161000000</v>
      </c>
      <c r="H10" s="19"/>
    </row>
    <row r="11" spans="1:11" ht="16" x14ac:dyDescent="0.2">
      <c r="A11" s="12">
        <v>6</v>
      </c>
      <c r="B11" s="9" t="s">
        <v>17</v>
      </c>
      <c r="C11" s="45" t="s">
        <v>13</v>
      </c>
      <c r="D11" s="10">
        <v>6387</v>
      </c>
      <c r="E11" s="10">
        <v>3600000</v>
      </c>
      <c r="F11" s="11">
        <v>22993200000</v>
      </c>
    </row>
    <row r="12" spans="1:11" ht="16" x14ac:dyDescent="0.2">
      <c r="A12" s="12">
        <v>7</v>
      </c>
      <c r="B12" s="31" t="s">
        <v>73</v>
      </c>
      <c r="C12" s="45" t="s">
        <v>13</v>
      </c>
      <c r="D12" s="10">
        <v>6387</v>
      </c>
      <c r="E12" s="10">
        <v>19200000</v>
      </c>
      <c r="F12" s="11">
        <v>122630400000</v>
      </c>
    </row>
    <row r="13" spans="1:11" x14ac:dyDescent="0.2">
      <c r="A13" s="4" t="s">
        <v>18</v>
      </c>
      <c r="B13" s="5" t="s">
        <v>19</v>
      </c>
      <c r="C13" s="5"/>
      <c r="D13" s="4"/>
      <c r="E13" s="4"/>
      <c r="F13" s="7">
        <v>465217782000</v>
      </c>
    </row>
    <row r="14" spans="1:11" ht="16" x14ac:dyDescent="0.2">
      <c r="A14" s="8">
        <v>1</v>
      </c>
      <c r="B14" s="9" t="s">
        <v>20</v>
      </c>
      <c r="C14" s="45" t="s">
        <v>1</v>
      </c>
      <c r="D14" s="10">
        <v>16335</v>
      </c>
      <c r="E14" s="10">
        <v>600000</v>
      </c>
      <c r="F14" s="11">
        <v>9801000000</v>
      </c>
      <c r="J14" s="22"/>
      <c r="K14" s="22"/>
    </row>
    <row r="15" spans="1:11" ht="16" x14ac:dyDescent="0.2">
      <c r="A15" s="8">
        <v>2</v>
      </c>
      <c r="B15" s="9" t="s">
        <v>21</v>
      </c>
      <c r="C15" s="45" t="s">
        <v>22</v>
      </c>
      <c r="D15" s="16">
        <v>514</v>
      </c>
      <c r="E15" s="10">
        <v>4500000</v>
      </c>
      <c r="F15" s="11">
        <v>2313000000</v>
      </c>
      <c r="J15" s="22"/>
      <c r="K15" s="22"/>
    </row>
    <row r="16" spans="1:11" ht="16" x14ac:dyDescent="0.2">
      <c r="A16" s="8">
        <v>3</v>
      </c>
      <c r="B16" s="9" t="s">
        <v>23</v>
      </c>
      <c r="C16" s="45" t="s">
        <v>1</v>
      </c>
      <c r="D16" s="60">
        <v>12228</v>
      </c>
      <c r="E16" s="10">
        <v>600000</v>
      </c>
      <c r="F16" s="11">
        <v>7336800000</v>
      </c>
      <c r="J16" s="22"/>
      <c r="K16" s="22"/>
    </row>
    <row r="17" spans="1:11" ht="16" x14ac:dyDescent="0.2">
      <c r="A17" s="12">
        <v>4</v>
      </c>
      <c r="B17" s="9" t="s">
        <v>24</v>
      </c>
      <c r="C17" s="45" t="s">
        <v>25</v>
      </c>
      <c r="D17" s="32">
        <v>327437</v>
      </c>
      <c r="E17" s="10">
        <v>329000</v>
      </c>
      <c r="F17" s="11">
        <v>107726773000</v>
      </c>
      <c r="J17" s="22"/>
      <c r="K17" s="22"/>
    </row>
    <row r="18" spans="1:11" ht="16" x14ac:dyDescent="0.2">
      <c r="A18" s="8">
        <v>5</v>
      </c>
      <c r="B18" s="9" t="s">
        <v>26</v>
      </c>
      <c r="C18" s="45" t="s">
        <v>25</v>
      </c>
      <c r="D18" s="32">
        <v>576450</v>
      </c>
      <c r="E18" s="10">
        <v>314000</v>
      </c>
      <c r="F18" s="11">
        <v>181005300000</v>
      </c>
      <c r="J18" s="22"/>
    </row>
    <row r="19" spans="1:11" ht="16" x14ac:dyDescent="0.2">
      <c r="A19" s="8">
        <v>6</v>
      </c>
      <c r="B19" s="9" t="s">
        <v>27</v>
      </c>
      <c r="C19" s="45" t="s">
        <v>25</v>
      </c>
      <c r="D19" s="32">
        <v>48513</v>
      </c>
      <c r="E19" s="10">
        <v>2634000</v>
      </c>
      <c r="F19" s="11">
        <v>127783242000</v>
      </c>
      <c r="J19" s="22"/>
      <c r="K19" s="22"/>
    </row>
    <row r="20" spans="1:11" ht="16" x14ac:dyDescent="0.2">
      <c r="A20" s="8">
        <v>7</v>
      </c>
      <c r="B20" s="9" t="s">
        <v>28</v>
      </c>
      <c r="C20" s="45" t="s">
        <v>25</v>
      </c>
      <c r="D20" s="32">
        <v>1333</v>
      </c>
      <c r="E20" s="10">
        <v>1023000</v>
      </c>
      <c r="F20" s="11">
        <v>1363659000</v>
      </c>
    </row>
    <row r="21" spans="1:11" ht="16" x14ac:dyDescent="0.2">
      <c r="A21" s="12">
        <v>8</v>
      </c>
      <c r="B21" s="9" t="s">
        <v>29</v>
      </c>
      <c r="C21" s="45" t="s">
        <v>25</v>
      </c>
      <c r="D21" s="17">
        <v>23948</v>
      </c>
      <c r="E21" s="10">
        <v>346000</v>
      </c>
      <c r="F21" s="11">
        <v>8286008000</v>
      </c>
    </row>
    <row r="22" spans="1:11" ht="16" x14ac:dyDescent="0.2">
      <c r="A22" s="12">
        <v>9</v>
      </c>
      <c r="B22" s="33" t="s">
        <v>74</v>
      </c>
      <c r="C22" s="45" t="s">
        <v>1</v>
      </c>
      <c r="D22" s="10">
        <v>16335</v>
      </c>
      <c r="E22" s="10">
        <v>1200000</v>
      </c>
      <c r="F22" s="11">
        <v>19602000000</v>
      </c>
      <c r="H22" s="27"/>
    </row>
    <row r="23" spans="1:11" x14ac:dyDescent="0.2">
      <c r="A23" s="4" t="s">
        <v>30</v>
      </c>
      <c r="B23" s="5" t="s">
        <v>31</v>
      </c>
      <c r="C23" s="5"/>
      <c r="D23" s="4"/>
      <c r="E23" s="4"/>
      <c r="F23" s="7">
        <v>678283750000</v>
      </c>
    </row>
    <row r="24" spans="1:11" ht="16" x14ac:dyDescent="0.2">
      <c r="A24" s="8">
        <v>1</v>
      </c>
      <c r="B24" s="9" t="s">
        <v>32</v>
      </c>
      <c r="C24" s="45" t="s">
        <v>33</v>
      </c>
      <c r="D24" s="16">
        <v>16574</v>
      </c>
      <c r="E24" s="10">
        <v>11250000</v>
      </c>
      <c r="F24" s="11">
        <v>186457500000</v>
      </c>
    </row>
    <row r="25" spans="1:11" ht="16" x14ac:dyDescent="0.2">
      <c r="A25" s="8">
        <v>2</v>
      </c>
      <c r="B25" s="9" t="s">
        <v>34</v>
      </c>
      <c r="C25" s="45" t="s">
        <v>33</v>
      </c>
      <c r="D25" s="16">
        <v>16574</v>
      </c>
      <c r="E25" s="10">
        <v>21875000</v>
      </c>
      <c r="F25" s="11">
        <v>362556250000</v>
      </c>
      <c r="H25" s="28"/>
    </row>
    <row r="26" spans="1:11" ht="16" x14ac:dyDescent="0.2">
      <c r="A26" s="8">
        <v>3</v>
      </c>
      <c r="B26" s="33" t="s">
        <v>75</v>
      </c>
      <c r="C26" s="45" t="s">
        <v>76</v>
      </c>
      <c r="D26" s="16">
        <v>514</v>
      </c>
      <c r="E26" s="10">
        <v>18000000</v>
      </c>
      <c r="F26" s="11">
        <v>9252000000</v>
      </c>
      <c r="H26" s="27"/>
    </row>
    <row r="27" spans="1:11" ht="16" x14ac:dyDescent="0.2">
      <c r="A27" s="8">
        <v>4</v>
      </c>
      <c r="B27" s="9" t="s">
        <v>70</v>
      </c>
      <c r="C27" s="45" t="s">
        <v>2</v>
      </c>
      <c r="D27" s="15">
        <v>7230</v>
      </c>
      <c r="E27" s="10">
        <v>6600000</v>
      </c>
      <c r="F27" s="11">
        <v>47718000000</v>
      </c>
    </row>
    <row r="28" spans="1:11" ht="16" x14ac:dyDescent="0.2">
      <c r="A28" s="8">
        <v>5</v>
      </c>
      <c r="B28" s="33" t="s">
        <v>78</v>
      </c>
      <c r="C28" s="45" t="s">
        <v>2</v>
      </c>
      <c r="D28" s="15">
        <v>7230</v>
      </c>
      <c r="E28" s="10">
        <v>10000000</v>
      </c>
      <c r="F28" s="11">
        <v>72300000000</v>
      </c>
      <c r="H28" s="27"/>
    </row>
    <row r="29" spans="1:11" x14ac:dyDescent="0.2">
      <c r="A29" s="4" t="s">
        <v>35</v>
      </c>
      <c r="B29" s="5" t="s">
        <v>36</v>
      </c>
      <c r="C29" s="5"/>
      <c r="D29" s="4"/>
      <c r="E29" s="4"/>
      <c r="F29" s="7">
        <v>3464671510000</v>
      </c>
      <c r="H29" s="19"/>
    </row>
    <row r="30" spans="1:11" x14ac:dyDescent="0.2">
      <c r="A30" s="12">
        <v>1</v>
      </c>
      <c r="B30" s="9" t="s">
        <v>37</v>
      </c>
      <c r="C30" s="79" t="s">
        <v>38</v>
      </c>
      <c r="D30" s="46">
        <v>1953200</v>
      </c>
      <c r="E30" s="15">
        <v>60000</v>
      </c>
      <c r="F30" s="23">
        <v>117192000000</v>
      </c>
      <c r="H30" s="19"/>
    </row>
    <row r="31" spans="1:11" ht="16" x14ac:dyDescent="0.2">
      <c r="A31" s="12">
        <v>2</v>
      </c>
      <c r="B31" s="9" t="s">
        <v>39</v>
      </c>
      <c r="C31" s="45" t="s">
        <v>40</v>
      </c>
      <c r="D31" s="46">
        <v>5000000</v>
      </c>
      <c r="E31" s="10">
        <v>120000</v>
      </c>
      <c r="F31" s="11">
        <v>600000000000</v>
      </c>
    </row>
    <row r="32" spans="1:11" ht="16" x14ac:dyDescent="0.2">
      <c r="A32" s="12">
        <v>3</v>
      </c>
      <c r="B32" s="9" t="s">
        <v>41</v>
      </c>
      <c r="C32" s="45" t="s">
        <v>42</v>
      </c>
      <c r="D32" s="46">
        <v>4800000</v>
      </c>
      <c r="E32" s="10">
        <v>80000</v>
      </c>
      <c r="F32" s="11">
        <v>384000000000</v>
      </c>
    </row>
    <row r="33" spans="1:11" ht="16" x14ac:dyDescent="0.2">
      <c r="A33" s="12">
        <v>4</v>
      </c>
      <c r="B33" s="9" t="s">
        <v>43</v>
      </c>
      <c r="C33" s="45" t="s">
        <v>63</v>
      </c>
      <c r="D33" s="46">
        <v>600000</v>
      </c>
      <c r="E33" s="34">
        <v>1200000</v>
      </c>
      <c r="F33" s="23">
        <v>720000000000</v>
      </c>
    </row>
    <row r="34" spans="1:11" ht="16" x14ac:dyDescent="0.2">
      <c r="A34" s="12">
        <v>5</v>
      </c>
      <c r="B34" s="9" t="s">
        <v>44</v>
      </c>
      <c r="C34" s="45" t="s">
        <v>2</v>
      </c>
      <c r="D34" s="46">
        <v>7230</v>
      </c>
      <c r="E34" s="10">
        <v>14400000</v>
      </c>
      <c r="F34" s="11">
        <v>104112000000</v>
      </c>
    </row>
    <row r="35" spans="1:11" ht="16" x14ac:dyDescent="0.2">
      <c r="A35" s="12">
        <v>6</v>
      </c>
      <c r="B35" s="9" t="s">
        <v>45</v>
      </c>
      <c r="C35" s="45" t="s">
        <v>22</v>
      </c>
      <c r="D35" s="46">
        <v>514</v>
      </c>
      <c r="E35" s="10">
        <v>106760000</v>
      </c>
      <c r="F35" s="11">
        <v>54874640000</v>
      </c>
    </row>
    <row r="36" spans="1:11" ht="16" x14ac:dyDescent="0.2">
      <c r="A36" s="12">
        <v>7</v>
      </c>
      <c r="B36" s="9" t="s">
        <v>64</v>
      </c>
      <c r="C36" s="45" t="s">
        <v>61</v>
      </c>
      <c r="D36" s="46">
        <v>83441</v>
      </c>
      <c r="E36" s="10">
        <v>6000000</v>
      </c>
      <c r="F36" s="11">
        <v>500646000000</v>
      </c>
    </row>
    <row r="37" spans="1:11" ht="16" x14ac:dyDescent="0.2">
      <c r="A37" s="12">
        <v>8</v>
      </c>
      <c r="B37" s="9" t="s">
        <v>114</v>
      </c>
      <c r="C37" s="45" t="s">
        <v>115</v>
      </c>
      <c r="D37" s="46">
        <v>3103688</v>
      </c>
      <c r="E37" s="67">
        <v>240000</v>
      </c>
      <c r="F37" s="68">
        <v>744885120000</v>
      </c>
    </row>
    <row r="38" spans="1:11" ht="16" x14ac:dyDescent="0.2">
      <c r="A38" s="12">
        <v>9</v>
      </c>
      <c r="B38" s="78" t="s">
        <v>119</v>
      </c>
      <c r="C38" s="45" t="s">
        <v>2</v>
      </c>
      <c r="D38" s="46">
        <v>7895</v>
      </c>
      <c r="E38" s="10">
        <v>9000000</v>
      </c>
      <c r="F38" s="68">
        <v>71055000000</v>
      </c>
    </row>
    <row r="39" spans="1:11" ht="16" x14ac:dyDescent="0.2">
      <c r="A39" s="12">
        <v>10</v>
      </c>
      <c r="B39" s="70" t="s">
        <v>65</v>
      </c>
      <c r="C39" s="50" t="s">
        <v>77</v>
      </c>
      <c r="D39" s="46">
        <v>600000</v>
      </c>
      <c r="E39" s="71">
        <v>250000</v>
      </c>
      <c r="F39" s="72">
        <v>150000000000</v>
      </c>
    </row>
    <row r="40" spans="1:11" ht="16" x14ac:dyDescent="0.2">
      <c r="A40" s="12">
        <v>11</v>
      </c>
      <c r="B40" s="69" t="s">
        <v>130</v>
      </c>
      <c r="C40" s="76" t="s">
        <v>133</v>
      </c>
      <c r="D40" s="46">
        <v>208218</v>
      </c>
      <c r="E40" s="10">
        <v>50000</v>
      </c>
      <c r="F40" s="11">
        <v>10410900000</v>
      </c>
    </row>
    <row r="41" spans="1:11" ht="16" x14ac:dyDescent="0.2">
      <c r="A41" s="12">
        <v>12</v>
      </c>
      <c r="B41" s="70" t="s">
        <v>131</v>
      </c>
      <c r="C41" s="76" t="s">
        <v>133</v>
      </c>
      <c r="D41" s="46">
        <v>33315</v>
      </c>
      <c r="E41" s="77">
        <v>100000</v>
      </c>
      <c r="F41" s="11">
        <v>3331500000</v>
      </c>
    </row>
    <row r="42" spans="1:11" ht="16" x14ac:dyDescent="0.2">
      <c r="A42" s="12">
        <v>13</v>
      </c>
      <c r="B42" s="70" t="s">
        <v>132</v>
      </c>
      <c r="C42" s="76" t="s">
        <v>133</v>
      </c>
      <c r="D42" s="46">
        <v>83287</v>
      </c>
      <c r="E42" s="77">
        <v>50000</v>
      </c>
      <c r="F42" s="11">
        <v>4164350000</v>
      </c>
    </row>
    <row r="43" spans="1:11" x14ac:dyDescent="0.2">
      <c r="A43" s="4" t="s">
        <v>46</v>
      </c>
      <c r="B43" s="73" t="s">
        <v>47</v>
      </c>
      <c r="C43" s="73"/>
      <c r="D43" s="74"/>
      <c r="E43" s="74"/>
      <c r="F43" s="75">
        <v>965518800000</v>
      </c>
    </row>
    <row r="44" spans="1:11" ht="16" x14ac:dyDescent="0.2">
      <c r="A44" s="12">
        <v>1</v>
      </c>
      <c r="B44" s="13" t="s">
        <v>66</v>
      </c>
      <c r="C44" s="61" t="s">
        <v>61</v>
      </c>
      <c r="D44" s="15">
        <v>83441</v>
      </c>
      <c r="E44" s="10">
        <v>600000</v>
      </c>
      <c r="F44" s="11">
        <v>50064600000</v>
      </c>
    </row>
    <row r="45" spans="1:11" ht="16" x14ac:dyDescent="0.2">
      <c r="A45" s="12">
        <v>2</v>
      </c>
      <c r="B45" s="13" t="s">
        <v>67</v>
      </c>
      <c r="C45" s="61" t="s">
        <v>61</v>
      </c>
      <c r="D45" s="15">
        <v>83441</v>
      </c>
      <c r="E45" s="10">
        <v>2400000</v>
      </c>
      <c r="F45" s="11">
        <v>200258400000</v>
      </c>
    </row>
    <row r="46" spans="1:11" ht="16" x14ac:dyDescent="0.2">
      <c r="A46" s="12">
        <v>3</v>
      </c>
      <c r="B46" s="13" t="s">
        <v>68</v>
      </c>
      <c r="C46" s="61" t="s">
        <v>61</v>
      </c>
      <c r="D46" s="15">
        <v>44360</v>
      </c>
      <c r="E46" s="10">
        <v>9000000</v>
      </c>
      <c r="F46" s="11">
        <v>399240000000</v>
      </c>
    </row>
    <row r="47" spans="1:11" x14ac:dyDescent="0.2">
      <c r="A47" s="8">
        <v>4</v>
      </c>
      <c r="B47" s="9" t="s">
        <v>48</v>
      </c>
      <c r="C47" s="61" t="s">
        <v>22</v>
      </c>
      <c r="D47" s="61">
        <v>514</v>
      </c>
      <c r="E47" s="10">
        <v>12000000</v>
      </c>
      <c r="F47" s="11">
        <v>6168000000</v>
      </c>
      <c r="I47" s="22"/>
      <c r="J47" s="22"/>
      <c r="K47" s="22"/>
    </row>
    <row r="48" spans="1:11" x14ac:dyDescent="0.2">
      <c r="A48" s="8">
        <v>5</v>
      </c>
      <c r="B48" s="33" t="s">
        <v>120</v>
      </c>
      <c r="C48" s="61" t="s">
        <v>22</v>
      </c>
      <c r="D48" s="61">
        <v>514</v>
      </c>
      <c r="E48" s="62">
        <v>223950000</v>
      </c>
      <c r="F48" s="63">
        <v>149702500000</v>
      </c>
      <c r="G48" s="21">
        <f>F48/D48</f>
        <v>291250000</v>
      </c>
      <c r="H48" s="21"/>
      <c r="I48" s="66"/>
      <c r="J48" s="66"/>
      <c r="K48" s="66"/>
    </row>
    <row r="49" spans="1:11" hidden="1" x14ac:dyDescent="0.2">
      <c r="A49" s="8"/>
      <c r="B49" s="33" t="s">
        <v>121</v>
      </c>
      <c r="C49" s="61" t="s">
        <v>22</v>
      </c>
      <c r="D49" s="61">
        <v>514</v>
      </c>
      <c r="E49" s="62">
        <v>50000000</v>
      </c>
      <c r="F49" s="63">
        <v>25700000000</v>
      </c>
      <c r="I49" s="22"/>
      <c r="J49" s="22"/>
      <c r="K49" s="22"/>
    </row>
    <row r="50" spans="1:11" hidden="1" x14ac:dyDescent="0.2">
      <c r="A50" s="8"/>
      <c r="B50" s="33" t="s">
        <v>122</v>
      </c>
      <c r="C50" s="61" t="s">
        <v>22</v>
      </c>
      <c r="D50" s="61">
        <v>514</v>
      </c>
      <c r="E50" s="62">
        <v>25000000</v>
      </c>
      <c r="F50" s="63">
        <v>12850000000</v>
      </c>
      <c r="I50" s="22"/>
      <c r="J50" s="22"/>
      <c r="K50" s="22"/>
    </row>
    <row r="51" spans="1:11" hidden="1" x14ac:dyDescent="0.2">
      <c r="A51" s="8"/>
      <c r="B51" s="33" t="s">
        <v>123</v>
      </c>
      <c r="C51" s="61" t="s">
        <v>22</v>
      </c>
      <c r="D51" s="61">
        <v>514</v>
      </c>
      <c r="E51" s="62">
        <v>200000</v>
      </c>
      <c r="F51" s="63">
        <v>102800000</v>
      </c>
      <c r="I51" s="22"/>
      <c r="J51" s="22"/>
      <c r="K51" s="22"/>
    </row>
    <row r="52" spans="1:11" hidden="1" x14ac:dyDescent="0.2">
      <c r="A52" s="8"/>
      <c r="B52" s="33" t="s">
        <v>124</v>
      </c>
      <c r="C52" s="61" t="s">
        <v>22</v>
      </c>
      <c r="D52" s="61">
        <v>514</v>
      </c>
      <c r="E52" s="62">
        <v>20000000</v>
      </c>
      <c r="F52" s="63">
        <v>10280000000</v>
      </c>
      <c r="I52" s="22"/>
      <c r="J52" s="22"/>
      <c r="K52" s="22"/>
    </row>
    <row r="53" spans="1:11" hidden="1" x14ac:dyDescent="0.2">
      <c r="A53" s="8"/>
      <c r="B53" s="33" t="s">
        <v>125</v>
      </c>
      <c r="C53" s="61" t="s">
        <v>22</v>
      </c>
      <c r="D53" s="61">
        <v>514</v>
      </c>
      <c r="E53" s="62">
        <v>67500000</v>
      </c>
      <c r="F53" s="63">
        <v>34695000000</v>
      </c>
      <c r="I53" s="22"/>
      <c r="J53" s="22"/>
      <c r="K53" s="22"/>
    </row>
    <row r="54" spans="1:11" hidden="1" x14ac:dyDescent="0.2">
      <c r="A54" s="8"/>
      <c r="B54" s="33" t="s">
        <v>126</v>
      </c>
      <c r="C54" s="61" t="s">
        <v>22</v>
      </c>
      <c r="D54" s="61">
        <v>514</v>
      </c>
      <c r="E54" s="62">
        <v>8750000</v>
      </c>
      <c r="F54" s="63">
        <v>4497500000</v>
      </c>
      <c r="I54" s="22"/>
      <c r="J54" s="22"/>
      <c r="K54" s="22"/>
    </row>
    <row r="55" spans="1:11" hidden="1" x14ac:dyDescent="0.2">
      <c r="A55" s="8"/>
      <c r="B55" s="33" t="s">
        <v>127</v>
      </c>
      <c r="C55" s="61" t="s">
        <v>22</v>
      </c>
      <c r="D55" s="61">
        <v>514</v>
      </c>
      <c r="E55" s="62">
        <v>30000000</v>
      </c>
      <c r="F55" s="63">
        <v>15420000000</v>
      </c>
      <c r="I55" s="22"/>
      <c r="J55" s="22"/>
      <c r="K55" s="22"/>
    </row>
    <row r="56" spans="1:11" hidden="1" x14ac:dyDescent="0.2">
      <c r="A56" s="8"/>
      <c r="B56" s="33" t="s">
        <v>128</v>
      </c>
      <c r="C56" s="61" t="s">
        <v>22</v>
      </c>
      <c r="D56" s="61">
        <v>514</v>
      </c>
      <c r="E56" s="62">
        <v>50000000</v>
      </c>
      <c r="F56" s="63">
        <v>25700000000</v>
      </c>
      <c r="I56" s="22"/>
      <c r="J56" s="22"/>
      <c r="K56" s="22"/>
    </row>
    <row r="57" spans="1:11" hidden="1" x14ac:dyDescent="0.2">
      <c r="A57" s="8"/>
      <c r="B57" s="33" t="s">
        <v>129</v>
      </c>
      <c r="C57" s="61" t="s">
        <v>22</v>
      </c>
      <c r="D57" s="61">
        <v>514</v>
      </c>
      <c r="E57" s="62">
        <v>60000000</v>
      </c>
      <c r="F57" s="63">
        <v>30840000000</v>
      </c>
      <c r="I57" s="22"/>
      <c r="J57" s="22"/>
      <c r="K57" s="22"/>
    </row>
    <row r="58" spans="1:11" x14ac:dyDescent="0.2">
      <c r="A58" s="4" t="s">
        <v>50</v>
      </c>
      <c r="B58" s="5" t="s">
        <v>51</v>
      </c>
      <c r="C58" s="5"/>
      <c r="D58" s="4"/>
      <c r="E58" s="4"/>
      <c r="F58" s="7">
        <v>89442000000</v>
      </c>
    </row>
    <row r="59" spans="1:11" x14ac:dyDescent="0.2">
      <c r="A59" s="8">
        <v>1</v>
      </c>
      <c r="B59" s="9" t="s">
        <v>52</v>
      </c>
      <c r="C59" s="61" t="s">
        <v>22</v>
      </c>
      <c r="D59" s="10">
        <v>514</v>
      </c>
      <c r="E59" s="10">
        <v>90000000</v>
      </c>
      <c r="F59" s="11">
        <v>46260000000</v>
      </c>
    </row>
    <row r="60" spans="1:11" x14ac:dyDescent="0.2">
      <c r="A60" s="316">
        <v>2</v>
      </c>
      <c r="B60" s="14" t="s">
        <v>53</v>
      </c>
      <c r="C60" s="61" t="s">
        <v>55</v>
      </c>
      <c r="D60" s="15">
        <v>6297</v>
      </c>
      <c r="E60" s="15">
        <v>6000000</v>
      </c>
      <c r="F60" s="23">
        <v>37782000000</v>
      </c>
      <c r="H60" s="21"/>
    </row>
    <row r="61" spans="1:11" x14ac:dyDescent="0.2">
      <c r="A61" s="316"/>
      <c r="B61" s="14" t="s">
        <v>56</v>
      </c>
      <c r="C61" s="61" t="s">
        <v>57</v>
      </c>
      <c r="D61" s="15">
        <v>90</v>
      </c>
      <c r="E61" s="15">
        <v>60000000</v>
      </c>
      <c r="F61" s="23">
        <v>5400000000</v>
      </c>
      <c r="H61" s="21"/>
    </row>
    <row r="62" spans="1:11" x14ac:dyDescent="0.2">
      <c r="A62" s="317" t="s">
        <v>54</v>
      </c>
      <c r="B62" s="318"/>
      <c r="C62" s="318"/>
      <c r="D62" s="318"/>
      <c r="E62" s="319"/>
      <c r="F62" s="25">
        <v>6077969492000</v>
      </c>
    </row>
    <row r="63" spans="1:11" x14ac:dyDescent="0.2">
      <c r="D63" s="20"/>
    </row>
    <row r="64" spans="1:11" x14ac:dyDescent="0.2">
      <c r="D64" s="19"/>
    </row>
    <row r="65" spans="4:4" x14ac:dyDescent="0.2">
      <c r="D65" s="19"/>
    </row>
  </sheetData>
  <mergeCells count="4">
    <mergeCell ref="A1:F1"/>
    <mergeCell ref="A2:F2"/>
    <mergeCell ref="A60:A61"/>
    <mergeCell ref="A62:E6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I45"/>
  <sheetViews>
    <sheetView zoomScale="80" zoomScaleNormal="80" zoomScalePageLayoutView="80" workbookViewId="0">
      <selection activeCell="K9" sqref="K9"/>
    </sheetView>
  </sheetViews>
  <sheetFormatPr baseColWidth="10" defaultColWidth="8.83203125" defaultRowHeight="15" x14ac:dyDescent="0.2"/>
  <cols>
    <col min="1" max="1" width="32.1640625" customWidth="1"/>
    <col min="2" max="2" width="77.5" bestFit="1" customWidth="1"/>
    <col min="3" max="3" width="23.1640625" bestFit="1" customWidth="1"/>
    <col min="4" max="4" width="23.83203125" bestFit="1" customWidth="1"/>
    <col min="5" max="5" width="22.83203125" bestFit="1" customWidth="1"/>
    <col min="9" max="9" width="17.1640625" bestFit="1" customWidth="1"/>
  </cols>
  <sheetData>
    <row r="1" spans="1:9" x14ac:dyDescent="0.2">
      <c r="A1" s="314"/>
      <c r="B1" s="314"/>
      <c r="C1" s="314"/>
      <c r="D1" s="314"/>
    </row>
    <row r="2" spans="1:9" x14ac:dyDescent="0.2">
      <c r="A2" s="314"/>
      <c r="B2" s="314"/>
      <c r="C2" s="314"/>
      <c r="D2" s="314"/>
    </row>
    <row r="3" spans="1:9" x14ac:dyDescent="0.2">
      <c r="A3" s="196"/>
      <c r="B3" s="196"/>
      <c r="C3" s="196"/>
      <c r="D3" s="196"/>
      <c r="E3" s="196"/>
    </row>
    <row r="4" spans="1:9" x14ac:dyDescent="0.2">
      <c r="A4" s="197" t="s">
        <v>4</v>
      </c>
      <c r="B4" s="197" t="s">
        <v>134</v>
      </c>
      <c r="C4" s="197">
        <v>2022</v>
      </c>
      <c r="D4" s="197">
        <v>2023</v>
      </c>
      <c r="E4" s="197">
        <v>2024</v>
      </c>
    </row>
    <row r="5" spans="1:9" x14ac:dyDescent="0.2">
      <c r="A5" s="327" t="s">
        <v>0</v>
      </c>
      <c r="B5" s="198" t="s">
        <v>12</v>
      </c>
      <c r="C5" s="199">
        <v>240836400000</v>
      </c>
      <c r="D5" s="200">
        <v>168453000000</v>
      </c>
      <c r="E5" s="200">
        <f t="shared" ref="E5:E12" si="0">ROUND(D5*106%,0)</f>
        <v>178560180000</v>
      </c>
      <c r="I5" s="22">
        <v>193763696400</v>
      </c>
    </row>
    <row r="6" spans="1:9" x14ac:dyDescent="0.2">
      <c r="A6" s="328"/>
      <c r="B6" s="198" t="s">
        <v>14</v>
      </c>
      <c r="C6" s="199">
        <v>94523760000</v>
      </c>
      <c r="D6" s="200">
        <v>33690600000</v>
      </c>
      <c r="E6" s="200">
        <f t="shared" si="0"/>
        <v>35712036000</v>
      </c>
      <c r="I6" s="22">
        <v>38752739280</v>
      </c>
    </row>
    <row r="7" spans="1:9" x14ac:dyDescent="0.2">
      <c r="A7" s="328"/>
      <c r="B7" s="198" t="s">
        <v>15</v>
      </c>
      <c r="C7" s="199">
        <v>18108000000</v>
      </c>
      <c r="D7" s="200">
        <v>21056625000</v>
      </c>
      <c r="E7" s="200">
        <f t="shared" si="0"/>
        <v>22320022500</v>
      </c>
      <c r="I7" s="22">
        <v>24220462050</v>
      </c>
    </row>
    <row r="8" spans="1:9" x14ac:dyDescent="0.2">
      <c r="A8" s="328"/>
      <c r="B8" s="198" t="s">
        <v>16</v>
      </c>
      <c r="C8" s="199">
        <v>22182300000</v>
      </c>
      <c r="D8" s="200">
        <v>21056625000</v>
      </c>
      <c r="E8" s="200">
        <f t="shared" si="0"/>
        <v>22320022500</v>
      </c>
      <c r="I8" s="22">
        <v>24220462050</v>
      </c>
    </row>
    <row r="9" spans="1:9" x14ac:dyDescent="0.2">
      <c r="A9" s="328"/>
      <c r="B9" s="198" t="s">
        <v>69</v>
      </c>
      <c r="C9" s="199"/>
      <c r="D9" s="200">
        <v>18717000000</v>
      </c>
      <c r="E9" s="200">
        <f t="shared" si="0"/>
        <v>19840020000</v>
      </c>
      <c r="I9" s="22">
        <v>21529299600</v>
      </c>
    </row>
    <row r="10" spans="1:9" x14ac:dyDescent="0.2">
      <c r="A10" s="328"/>
      <c r="B10" s="198" t="s">
        <v>17</v>
      </c>
      <c r="C10" s="199">
        <v>21729600000</v>
      </c>
      <c r="D10" s="200">
        <v>22460400000</v>
      </c>
      <c r="E10" s="200">
        <f t="shared" si="0"/>
        <v>23808024000</v>
      </c>
      <c r="I10" s="22">
        <v>25835159520</v>
      </c>
    </row>
    <row r="11" spans="1:9" x14ac:dyDescent="0.2">
      <c r="A11" s="328"/>
      <c r="B11" s="201" t="s">
        <v>73</v>
      </c>
      <c r="C11" s="199">
        <v>108648000000</v>
      </c>
      <c r="D11" s="200">
        <v>119788800000</v>
      </c>
      <c r="E11" s="200">
        <f t="shared" si="0"/>
        <v>126976128000</v>
      </c>
      <c r="I11" s="22">
        <v>137787517440</v>
      </c>
    </row>
    <row r="12" spans="1:9" x14ac:dyDescent="0.2">
      <c r="A12" s="329"/>
      <c r="B12" s="202" t="s">
        <v>159</v>
      </c>
      <c r="C12" s="199"/>
      <c r="D12" s="200">
        <v>20340000000</v>
      </c>
      <c r="E12" s="200">
        <f t="shared" si="0"/>
        <v>21560400000</v>
      </c>
      <c r="I12" s="22"/>
    </row>
    <row r="13" spans="1:9" x14ac:dyDescent="0.2">
      <c r="A13" s="325" t="s">
        <v>19</v>
      </c>
      <c r="B13" s="198" t="s">
        <v>20</v>
      </c>
      <c r="C13" s="199">
        <v>7974900000</v>
      </c>
      <c r="D13" s="203">
        <v>10588200000</v>
      </c>
      <c r="E13" s="200">
        <v>10389060000</v>
      </c>
      <c r="I13" s="22">
        <v>11012403600</v>
      </c>
    </row>
    <row r="14" spans="1:9" x14ac:dyDescent="0.2">
      <c r="A14" s="325"/>
      <c r="B14" s="198" t="s">
        <v>21</v>
      </c>
      <c r="C14" s="199">
        <v>1542000000</v>
      </c>
      <c r="D14" s="203">
        <v>2313000000</v>
      </c>
      <c r="E14" s="200">
        <v>2451780000</v>
      </c>
      <c r="I14" s="22">
        <v>2598886800</v>
      </c>
    </row>
    <row r="15" spans="1:9" x14ac:dyDescent="0.2">
      <c r="A15" s="325"/>
      <c r="B15" s="198" t="s">
        <v>23</v>
      </c>
      <c r="C15" s="199">
        <v>3750000000</v>
      </c>
      <c r="D15" s="203">
        <v>7336800000</v>
      </c>
      <c r="E15" s="200">
        <v>7777008000</v>
      </c>
      <c r="I15" s="22">
        <v>8243628480</v>
      </c>
    </row>
    <row r="16" spans="1:9" x14ac:dyDescent="0.2">
      <c r="A16" s="325"/>
      <c r="B16" s="198" t="s">
        <v>24</v>
      </c>
      <c r="C16" s="199">
        <v>86624444160</v>
      </c>
      <c r="D16" s="203">
        <v>107726773000</v>
      </c>
      <c r="E16" s="200">
        <v>114190379380</v>
      </c>
      <c r="I16" s="22">
        <v>121041802142.8</v>
      </c>
    </row>
    <row r="17" spans="1:9" x14ac:dyDescent="0.2">
      <c r="A17" s="325"/>
      <c r="B17" s="198" t="s">
        <v>26</v>
      </c>
      <c r="C17" s="199">
        <v>208106962200</v>
      </c>
      <c r="D17" s="203">
        <v>181005300000</v>
      </c>
      <c r="E17" s="200">
        <v>191865618000</v>
      </c>
      <c r="I17" s="22">
        <v>203377555080</v>
      </c>
    </row>
    <row r="18" spans="1:9" x14ac:dyDescent="0.2">
      <c r="A18" s="325"/>
      <c r="B18" s="198" t="s">
        <v>27</v>
      </c>
      <c r="C18" s="199">
        <v>91217811910</v>
      </c>
      <c r="D18" s="203">
        <v>127783242000</v>
      </c>
      <c r="E18" s="200">
        <v>135450236520</v>
      </c>
      <c r="I18" s="22">
        <v>143577250711.20001</v>
      </c>
    </row>
    <row r="19" spans="1:9" x14ac:dyDescent="0.2">
      <c r="A19" s="325"/>
      <c r="B19" s="198" t="s">
        <v>28</v>
      </c>
      <c r="C19" s="199">
        <v>4688830800</v>
      </c>
      <c r="D19" s="203">
        <v>2328348000</v>
      </c>
      <c r="E19" s="200">
        <v>1445478540</v>
      </c>
      <c r="I19" s="22">
        <v>1532207252.4000001</v>
      </c>
    </row>
    <row r="20" spans="1:9" x14ac:dyDescent="0.2">
      <c r="A20" s="325"/>
      <c r="B20" s="198" t="s">
        <v>29</v>
      </c>
      <c r="C20" s="199">
        <v>15752964000</v>
      </c>
      <c r="D20" s="203">
        <v>8286008000</v>
      </c>
      <c r="E20" s="200">
        <v>8783168480</v>
      </c>
      <c r="I20" s="22">
        <v>9310158588.8000011</v>
      </c>
    </row>
    <row r="21" spans="1:9" x14ac:dyDescent="0.2">
      <c r="A21" s="325"/>
      <c r="B21" s="198" t="s">
        <v>74</v>
      </c>
      <c r="C21" s="199"/>
      <c r="D21" s="203">
        <v>19602000000</v>
      </c>
      <c r="E21" s="200">
        <v>20778120000</v>
      </c>
      <c r="I21" s="22">
        <v>22024807200</v>
      </c>
    </row>
    <row r="22" spans="1:9" x14ac:dyDescent="0.2">
      <c r="A22" s="327" t="s">
        <v>31</v>
      </c>
      <c r="B22" s="198" t="s">
        <v>32</v>
      </c>
      <c r="C22" s="199">
        <v>75096000000</v>
      </c>
      <c r="D22" s="203">
        <v>186457500000</v>
      </c>
      <c r="E22" s="200">
        <v>197644950000</v>
      </c>
      <c r="I22" s="22">
        <v>209503647000</v>
      </c>
    </row>
    <row r="23" spans="1:9" x14ac:dyDescent="0.2">
      <c r="A23" s="328"/>
      <c r="B23" s="198" t="s">
        <v>34</v>
      </c>
      <c r="C23" s="199">
        <v>325416000000</v>
      </c>
      <c r="D23" s="203">
        <v>290045000000</v>
      </c>
      <c r="E23" s="200">
        <v>384309625000</v>
      </c>
      <c r="I23" s="22">
        <v>407368202500</v>
      </c>
    </row>
    <row r="24" spans="1:9" x14ac:dyDescent="0.2">
      <c r="A24" s="329"/>
      <c r="B24" s="198" t="s">
        <v>75</v>
      </c>
      <c r="C24" s="199"/>
      <c r="D24" s="203">
        <v>9252000000</v>
      </c>
      <c r="E24" s="200">
        <v>9807120000</v>
      </c>
      <c r="I24" s="22">
        <v>10395547200</v>
      </c>
    </row>
    <row r="25" spans="1:9" x14ac:dyDescent="0.2">
      <c r="A25" s="327" t="s">
        <v>36</v>
      </c>
      <c r="B25" s="204" t="s">
        <v>140</v>
      </c>
      <c r="C25" s="205"/>
      <c r="D25" s="203">
        <v>205600000000</v>
      </c>
      <c r="E25" s="200">
        <f t="shared" ref="E25:E44" si="1">ROUND(D25*106%,0)</f>
        <v>217936000000</v>
      </c>
      <c r="I25" s="22">
        <v>3743273400</v>
      </c>
    </row>
    <row r="26" spans="1:9" x14ac:dyDescent="0.2">
      <c r="A26" s="328"/>
      <c r="B26" s="198" t="s">
        <v>37</v>
      </c>
      <c r="C26" s="199">
        <v>200000000000</v>
      </c>
      <c r="D26" s="206">
        <v>78128000000</v>
      </c>
      <c r="E26" s="200">
        <f t="shared" si="1"/>
        <v>82815680000</v>
      </c>
      <c r="I26" s="22"/>
    </row>
    <row r="27" spans="1:9" x14ac:dyDescent="0.2">
      <c r="A27" s="328"/>
      <c r="B27" s="198" t="s">
        <v>160</v>
      </c>
      <c r="C27" s="199">
        <v>2500000000000</v>
      </c>
      <c r="D27" s="203">
        <v>700000000000</v>
      </c>
      <c r="E27" s="200">
        <f t="shared" si="1"/>
        <v>742000000000</v>
      </c>
      <c r="I27" s="22"/>
    </row>
    <row r="28" spans="1:9" x14ac:dyDescent="0.2">
      <c r="A28" s="328"/>
      <c r="B28" s="198" t="s">
        <v>43</v>
      </c>
      <c r="C28" s="199">
        <v>300387600000</v>
      </c>
      <c r="D28" s="203">
        <v>720000000000</v>
      </c>
      <c r="E28" s="200">
        <f t="shared" si="1"/>
        <v>763200000000</v>
      </c>
      <c r="I28" s="22"/>
    </row>
    <row r="29" spans="1:9" x14ac:dyDescent="0.2">
      <c r="A29" s="328"/>
      <c r="B29" s="204" t="s">
        <v>70</v>
      </c>
      <c r="C29" s="205"/>
      <c r="D29" s="203">
        <v>251448000000</v>
      </c>
      <c r="E29" s="200">
        <f t="shared" si="1"/>
        <v>266534880000</v>
      </c>
      <c r="I29" s="22"/>
    </row>
    <row r="30" spans="1:9" x14ac:dyDescent="0.2">
      <c r="A30" s="328"/>
      <c r="B30" s="204" t="s">
        <v>135</v>
      </c>
      <c r="C30" s="204"/>
      <c r="D30" s="203">
        <v>385500000000</v>
      </c>
      <c r="E30" s="200">
        <f t="shared" si="1"/>
        <v>408630000000</v>
      </c>
      <c r="I30" s="22"/>
    </row>
    <row r="31" spans="1:9" x14ac:dyDescent="0.2">
      <c r="A31" s="328"/>
      <c r="B31" s="198" t="s">
        <v>45</v>
      </c>
      <c r="C31" s="199">
        <v>102800000000</v>
      </c>
      <c r="D31" s="203">
        <v>54874640000</v>
      </c>
      <c r="E31" s="200">
        <f t="shared" si="1"/>
        <v>58167118400</v>
      </c>
      <c r="I31" s="22"/>
    </row>
    <row r="32" spans="1:9" x14ac:dyDescent="0.2">
      <c r="A32" s="328"/>
      <c r="B32" s="198" t="s">
        <v>44</v>
      </c>
      <c r="C32" s="199">
        <v>86760000000</v>
      </c>
      <c r="D32" s="206">
        <v>104112000000</v>
      </c>
      <c r="E32" s="200">
        <f t="shared" si="1"/>
        <v>110358720000</v>
      </c>
      <c r="I32" s="22"/>
    </row>
    <row r="33" spans="1:9" x14ac:dyDescent="0.2">
      <c r="A33" s="328"/>
      <c r="B33" s="198" t="s">
        <v>156</v>
      </c>
      <c r="C33" s="207"/>
      <c r="D33" s="203">
        <v>417205000000</v>
      </c>
      <c r="E33" s="200">
        <f t="shared" si="1"/>
        <v>442237300000</v>
      </c>
      <c r="I33" s="22"/>
    </row>
    <row r="34" spans="1:9" x14ac:dyDescent="0.2">
      <c r="A34" s="328"/>
      <c r="B34" s="208" t="s">
        <v>157</v>
      </c>
      <c r="C34" s="199"/>
      <c r="D34" s="203">
        <v>116988000000</v>
      </c>
      <c r="E34" s="200">
        <f t="shared" si="1"/>
        <v>124007280000</v>
      </c>
      <c r="I34" s="22"/>
    </row>
    <row r="35" spans="1:9" x14ac:dyDescent="0.2">
      <c r="A35" s="328"/>
      <c r="B35" s="209" t="s">
        <v>153</v>
      </c>
      <c r="C35" s="199"/>
      <c r="D35" s="203">
        <v>16560000000</v>
      </c>
      <c r="E35" s="200">
        <f t="shared" si="1"/>
        <v>17553600000</v>
      </c>
      <c r="I35" s="22"/>
    </row>
    <row r="36" spans="1:9" x14ac:dyDescent="0.2">
      <c r="A36" s="328"/>
      <c r="B36" s="209" t="s">
        <v>65</v>
      </c>
      <c r="C36" s="199"/>
      <c r="D36" s="203">
        <v>150000000000</v>
      </c>
      <c r="E36" s="200">
        <f t="shared" si="1"/>
        <v>159000000000</v>
      </c>
      <c r="I36" s="22"/>
    </row>
    <row r="37" spans="1:9" ht="30" customHeight="1" x14ac:dyDescent="0.2">
      <c r="A37" s="327" t="s">
        <v>47</v>
      </c>
      <c r="B37" s="201" t="s">
        <v>66</v>
      </c>
      <c r="C37" s="199"/>
      <c r="D37" s="203">
        <v>50064600000</v>
      </c>
      <c r="E37" s="200">
        <f t="shared" si="1"/>
        <v>53068476000</v>
      </c>
      <c r="I37" s="22">
        <v>56252584560</v>
      </c>
    </row>
    <row r="38" spans="1:9" x14ac:dyDescent="0.2">
      <c r="A38" s="328"/>
      <c r="B38" s="201" t="s">
        <v>67</v>
      </c>
      <c r="C38" s="199">
        <v>600775200000</v>
      </c>
      <c r="D38" s="203">
        <v>166882000000</v>
      </c>
      <c r="E38" s="200">
        <f t="shared" si="1"/>
        <v>176894920000</v>
      </c>
      <c r="I38" s="22">
        <v>225010338240</v>
      </c>
    </row>
    <row r="39" spans="1:9" x14ac:dyDescent="0.2">
      <c r="A39" s="328"/>
      <c r="B39" s="201" t="s">
        <v>68</v>
      </c>
      <c r="C39" s="199"/>
      <c r="D39" s="203">
        <v>332700000000</v>
      </c>
      <c r="E39" s="200">
        <f t="shared" si="1"/>
        <v>352662000000</v>
      </c>
      <c r="I39" s="22">
        <v>448586064000</v>
      </c>
    </row>
    <row r="40" spans="1:9" x14ac:dyDescent="0.2">
      <c r="A40" s="328"/>
      <c r="B40" s="198" t="s">
        <v>120</v>
      </c>
      <c r="C40" s="196"/>
      <c r="D40" s="203">
        <v>149702500000</v>
      </c>
      <c r="E40" s="200">
        <f t="shared" si="1"/>
        <v>158684650000</v>
      </c>
      <c r="I40" s="22">
        <v>6930364800</v>
      </c>
    </row>
    <row r="41" spans="1:9" x14ac:dyDescent="0.2">
      <c r="A41" s="329"/>
      <c r="B41" s="198" t="s">
        <v>48</v>
      </c>
      <c r="C41" s="199">
        <v>25700000000</v>
      </c>
      <c r="D41" s="210"/>
      <c r="E41" s="200"/>
      <c r="I41" s="22"/>
    </row>
    <row r="42" spans="1:9" x14ac:dyDescent="0.2">
      <c r="A42" s="326" t="s">
        <v>51</v>
      </c>
      <c r="B42" s="198" t="s">
        <v>52</v>
      </c>
      <c r="C42" s="199">
        <v>52428000000</v>
      </c>
      <c r="D42" s="203">
        <v>46260000000</v>
      </c>
      <c r="E42" s="200">
        <f t="shared" si="1"/>
        <v>49035600000</v>
      </c>
      <c r="I42" s="22">
        <v>51977736000</v>
      </c>
    </row>
    <row r="43" spans="1:9" x14ac:dyDescent="0.2">
      <c r="A43" s="326"/>
      <c r="B43" s="211" t="s">
        <v>53</v>
      </c>
      <c r="C43" s="199"/>
      <c r="D43" s="206">
        <v>37782000000</v>
      </c>
      <c r="E43" s="200">
        <f t="shared" si="1"/>
        <v>40048920000</v>
      </c>
      <c r="I43" s="22">
        <v>42451855200</v>
      </c>
    </row>
    <row r="44" spans="1:9" x14ac:dyDescent="0.2">
      <c r="A44" s="326"/>
      <c r="B44" s="211" t="s">
        <v>56</v>
      </c>
      <c r="C44" s="199">
        <v>13280000000</v>
      </c>
      <c r="D44" s="206">
        <v>5400000000</v>
      </c>
      <c r="E44" s="200">
        <f t="shared" si="1"/>
        <v>5724000000</v>
      </c>
      <c r="I44" s="22">
        <v>6067440000</v>
      </c>
    </row>
    <row r="45" spans="1:9" x14ac:dyDescent="0.2">
      <c r="A45" s="324"/>
      <c r="B45" s="324"/>
      <c r="C45" s="212">
        <f>SUM(C5:C44)</f>
        <v>5208328773070</v>
      </c>
      <c r="D45" s="213">
        <f>SUM(D5:D44)</f>
        <v>5367493961000</v>
      </c>
      <c r="E45" s="212">
        <f>SUM(E5:E44)</f>
        <v>5764548521320</v>
      </c>
    </row>
  </sheetData>
  <mergeCells count="9">
    <mergeCell ref="A1:D1"/>
    <mergeCell ref="A2:D2"/>
    <mergeCell ref="A45:B45"/>
    <mergeCell ref="A13:A21"/>
    <mergeCell ref="A42:A44"/>
    <mergeCell ref="A22:A24"/>
    <mergeCell ref="A37:A41"/>
    <mergeCell ref="A25:A36"/>
    <mergeCell ref="A5:A12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Lembar kerja</vt:lpstr>
      </vt:variant>
      <vt:variant>
        <vt:i4>15</vt:i4>
      </vt:variant>
      <vt:variant>
        <vt:lpstr>Rentang Bernama</vt:lpstr>
      </vt:variant>
      <vt:variant>
        <vt:i4>1</vt:i4>
      </vt:variant>
    </vt:vector>
  </HeadingPairs>
  <TitlesOfParts>
    <vt:vector size="16" baseType="lpstr">
      <vt:lpstr>V1</vt:lpstr>
      <vt:lpstr>KAMPUNG_KB</vt:lpstr>
      <vt:lpstr>V2_</vt:lpstr>
      <vt:lpstr>exc</vt:lpstr>
      <vt:lpstr>V2</vt:lpstr>
      <vt:lpstr>2023</vt:lpstr>
      <vt:lpstr>2023 alt 2</vt:lpstr>
      <vt:lpstr>2023 (2)</vt:lpstr>
      <vt:lpstr>2023 (3)</vt:lpstr>
      <vt:lpstr>2024</vt:lpstr>
      <vt:lpstr>Sheet1</vt:lpstr>
      <vt:lpstr>MM</vt:lpstr>
      <vt:lpstr>2025</vt:lpstr>
      <vt:lpstr>2026</vt:lpstr>
      <vt:lpstr>bokb 2023</vt:lpstr>
      <vt:lpstr>KAMPUNG_KB!Print_Area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BIREN</dc:creator>
  <cp:lastModifiedBy>Yowan Puluhulawa</cp:lastModifiedBy>
  <cp:lastPrinted>2022-11-08T04:15:04Z</cp:lastPrinted>
  <dcterms:created xsi:type="dcterms:W3CDTF">2020-04-22T08:00:23Z</dcterms:created>
  <dcterms:modified xsi:type="dcterms:W3CDTF">2024-10-21T02:29:45Z</dcterms:modified>
</cp:coreProperties>
</file>